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W:\Sugar and Sweeteners Outlook\SSYB\SSYB_Tables\"/>
    </mc:Choice>
  </mc:AlternateContent>
  <xr:revisionPtr revIDLastSave="0" documentId="13_ncr:1_{1193897F-26FF-4690-8C84-9DAF5FEC62B7}" xr6:coauthVersionLast="47" xr6:coauthVersionMax="47" xr10:uidLastSave="{00000000-0000-0000-0000-000000000000}"/>
  <bookViews>
    <workbookView xWindow="-120" yWindow="-120" windowWidth="20730" windowHeight="11040" xr2:uid="{4C539C19-45B4-4FC5-A790-610085A5C975}"/>
  </bookViews>
  <sheets>
    <sheet name="Contents" sheetId="1" r:id="rId1"/>
    <sheet name="Table2" sheetId="3" r:id="rId2"/>
    <sheet name="Table3a" sheetId="7" r:id="rId3"/>
    <sheet name="Table3b" sheetId="21" r:id="rId4"/>
    <sheet name="Table4" sheetId="8" r:id="rId5"/>
    <sheet name="Table5" sheetId="20" r:id="rId6"/>
    <sheet name="Table5a" sheetId="9" r:id="rId7"/>
    <sheet name="Table6" sheetId="10" r:id="rId8"/>
    <sheet name="Table7" sheetId="11" r:id="rId9"/>
    <sheet name="Table8" sheetId="12" r:id="rId10"/>
    <sheet name="Table9" sheetId="13" r:id="rId11"/>
    <sheet name="Table10" sheetId="4" r:id="rId12"/>
    <sheet name="Table11" sheetId="14" r:id="rId13"/>
    <sheet name="Table12" sheetId="5" r:id="rId14"/>
    <sheet name="Table13" sheetId="6" r:id="rId15"/>
    <sheet name="Table31a" sheetId="15" r:id="rId16"/>
    <sheet name="Table31b" sheetId="16" r:id="rId17"/>
    <sheet name="Table54" sheetId="19" r:id="rId18"/>
    <sheet name="Table55" sheetId="17" r:id="rId19"/>
  </sheets>
  <definedNames>
    <definedName name="_xlnm._FilterDatabase" localSheetId="15" hidden="1">Table31a!$A$9:$L$426</definedName>
    <definedName name="CentsPerPound" localSheetId="17">Table54!$A$102:$O$134</definedName>
    <definedName name="CentsPerPound">Table55!$A$102:$O$134</definedName>
    <definedName name="Nominal_Pesos" localSheetId="17">Table54!$A$4:$O$36</definedName>
    <definedName name="Nominal_Pesos">Table55!$A$4:$O$36</definedName>
    <definedName name="_xlnm.Print_Area" localSheetId="11">Table10!$A$1:$P$200</definedName>
    <definedName name="_xlnm.Print_Area" localSheetId="12">Table11!$A$1:$I$418</definedName>
    <definedName name="_xlnm.Print_Area" localSheetId="13">Table12!$A$1:$Q$60</definedName>
    <definedName name="_xlnm.Print_Area" localSheetId="14">Table13!$A$1:$F$60</definedName>
    <definedName name="_xlnm.Print_Area" localSheetId="1">Table2!$A$1:$U$54</definedName>
    <definedName name="_xlnm.Print_Area" localSheetId="15">Table31a!$A$191:$L$422</definedName>
    <definedName name="_xlnm.Print_Area" localSheetId="2">Table3a!$A$1:$U$59</definedName>
    <definedName name="_xlnm.Print_Area" localSheetId="3">Table3b!$A$1:$U$44</definedName>
    <definedName name="_xlnm.Print_Area" localSheetId="4">Table4!$A$1:$U$67</definedName>
    <definedName name="_xlnm.Print_Area" localSheetId="5">Table5!$A$1:$U$66</definedName>
    <definedName name="_xlnm.Print_Area" localSheetId="17">Table54!$A$1:$O$139</definedName>
    <definedName name="_xlnm.Print_Area" localSheetId="18">Table55!$A$1:$O$139</definedName>
    <definedName name="_xlnm.Print_Area" localSheetId="6">Table5a!$A$2:$U$28</definedName>
    <definedName name="_xlnm.Print_Area" localSheetId="7">Table6!$A$2:$U$67</definedName>
    <definedName name="_xlnm.Print_Area" localSheetId="8">Table7!$A$2:$U$52</definedName>
    <definedName name="_xlnm.Print_Area" localSheetId="9">Table8!$A$2:$U$53</definedName>
    <definedName name="_xlnm.Print_Area" localSheetId="10">Table9!$A$1:$S$107</definedName>
    <definedName name="_xlnm.Print_Titles" localSheetId="11">Table10!$1:$2</definedName>
    <definedName name="_xlnm.Print_Titles" localSheetId="12">Table11!$1:$1</definedName>
    <definedName name="_xlnm.Print_Titles" localSheetId="15">Table31a!$A:$A,Table31a!$1:$7</definedName>
    <definedName name="_xlnm.Print_Titles" localSheetId="5">Table5!$1:$3</definedName>
    <definedName name="Real_Pesos" localSheetId="17">Table54!$A$39:$O$97</definedName>
    <definedName name="Real_Pesos">Table55!$A$39:$O$97</definedName>
    <definedName name="Table02">Table2!$A$2:$U$50</definedName>
    <definedName name="Table03b">Table3b!$A$2:$U$40</definedName>
    <definedName name="Table4">Table4!$A$2:$U$70</definedName>
    <definedName name="Table5">Table5!$A$2:$U$69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4" i="17" l="1"/>
  <c r="F134" i="19"/>
  <c r="H418" i="15"/>
  <c r="G418" i="15"/>
  <c r="I418" i="15" s="1"/>
  <c r="J418" i="15" s="1"/>
  <c r="K386" i="15"/>
  <c r="L418" i="15" l="1"/>
  <c r="K418" i="15"/>
  <c r="H417" i="15"/>
  <c r="G417" i="15"/>
  <c r="I417" i="15" s="1"/>
  <c r="J417" i="15" s="1"/>
  <c r="E134" i="17"/>
  <c r="E134" i="19"/>
  <c r="O70" i="10"/>
  <c r="L417" i="15" l="1"/>
  <c r="K417" i="15"/>
  <c r="E416" i="15"/>
  <c r="H416" i="15" s="1"/>
  <c r="D416" i="15"/>
  <c r="G416" i="15" s="1"/>
  <c r="I416" i="15" s="1"/>
  <c r="B416" i="15"/>
  <c r="D134" i="17"/>
  <c r="D134" i="19"/>
  <c r="J416" i="15" l="1"/>
  <c r="L416" i="15" s="1"/>
  <c r="N52" i="13"/>
  <c r="H415" i="15"/>
  <c r="G415" i="15"/>
  <c r="I415" i="15" s="1"/>
  <c r="J415" i="15" s="1"/>
  <c r="K416" i="15" l="1"/>
  <c r="L415" i="15"/>
  <c r="K415" i="15"/>
  <c r="N39" i="13" l="1"/>
  <c r="O55" i="12"/>
  <c r="O54" i="11"/>
  <c r="O30" i="9"/>
  <c r="O69" i="20"/>
  <c r="O50" i="3" l="1"/>
  <c r="O40" i="21"/>
  <c r="O70" i="8"/>
  <c r="C134" i="19"/>
  <c r="H414" i="15"/>
  <c r="G414" i="15"/>
  <c r="I414" i="15" s="1"/>
  <c r="J414" i="15" s="1"/>
  <c r="L414" i="15" s="1"/>
  <c r="C134" i="17"/>
  <c r="O42" i="4"/>
  <c r="H413" i="15"/>
  <c r="G413" i="15"/>
  <c r="E80" i="16"/>
  <c r="C386" i="15"/>
  <c r="I413" i="15" l="1"/>
  <c r="J413" i="15" s="1"/>
  <c r="L413" i="15" s="1"/>
  <c r="K414" i="15"/>
  <c r="K413" i="15" l="1"/>
  <c r="B134" i="17"/>
  <c r="B134" i="19"/>
  <c r="N195" i="4"/>
  <c r="N149" i="4"/>
  <c r="N103" i="4"/>
  <c r="N42" i="4"/>
  <c r="R69" i="10"/>
  <c r="T69" i="10"/>
  <c r="C133" i="17"/>
  <c r="N133" i="17" s="1"/>
  <c r="D133" i="17"/>
  <c r="E133" i="17"/>
  <c r="F133" i="17"/>
  <c r="G133" i="17"/>
  <c r="H133" i="17"/>
  <c r="I133" i="17"/>
  <c r="J133" i="17"/>
  <c r="K133" i="17"/>
  <c r="L133" i="17"/>
  <c r="M133" i="17"/>
  <c r="Q51" i="13"/>
  <c r="Q38" i="13"/>
  <c r="R29" i="9"/>
  <c r="R54" i="12"/>
  <c r="R53" i="11"/>
  <c r="R69" i="8"/>
  <c r="R49" i="3"/>
  <c r="R39" i="21"/>
  <c r="R68" i="20"/>
  <c r="O133" i="17" l="1"/>
  <c r="E44" i="16"/>
  <c r="H44" i="16" s="1"/>
  <c r="D44" i="16"/>
  <c r="G44" i="16" s="1"/>
  <c r="B44" i="16"/>
  <c r="B411" i="15"/>
  <c r="G410" i="15"/>
  <c r="H410" i="15"/>
  <c r="E411" i="15"/>
  <c r="H411" i="15" s="1"/>
  <c r="D411" i="15"/>
  <c r="G411" i="15" s="1"/>
  <c r="N35" i="17"/>
  <c r="M133" i="19"/>
  <c r="N35" i="19"/>
  <c r="Q69" i="8"/>
  <c r="L133" i="19"/>
  <c r="H409" i="15"/>
  <c r="G409" i="15"/>
  <c r="I409" i="15" l="1"/>
  <c r="J409" i="15" s="1"/>
  <c r="L409" i="15" s="1"/>
  <c r="I44" i="16"/>
  <c r="J44" i="16" s="1"/>
  <c r="K44" i="16" s="1"/>
  <c r="I410" i="15"/>
  <c r="J410" i="15" s="1"/>
  <c r="K410" i="15"/>
  <c r="L410" i="15"/>
  <c r="I411" i="15"/>
  <c r="J411" i="15" s="1"/>
  <c r="H408" i="15"/>
  <c r="G408" i="15"/>
  <c r="I408" i="15" s="1"/>
  <c r="J408" i="15" s="1"/>
  <c r="L44" i="16" l="1"/>
  <c r="K409" i="15"/>
  <c r="L411" i="15"/>
  <c r="K411" i="15"/>
  <c r="L408" i="15"/>
  <c r="K408" i="15"/>
  <c r="O195" i="4"/>
  <c r="O149" i="4"/>
  <c r="O103" i="4"/>
  <c r="Q69" i="10"/>
  <c r="K133" i="19"/>
  <c r="E407" i="15"/>
  <c r="D407" i="15"/>
  <c r="B407" i="15"/>
  <c r="O35" i="17"/>
  <c r="O35" i="19"/>
  <c r="J133" i="19"/>
  <c r="H80" i="16" l="1"/>
  <c r="D80" i="16"/>
  <c r="G80" i="16" s="1"/>
  <c r="B80" i="16"/>
  <c r="H356" i="15"/>
  <c r="G356" i="15"/>
  <c r="H352" i="15"/>
  <c r="G352" i="15"/>
  <c r="H348" i="15"/>
  <c r="G348" i="15"/>
  <c r="H407" i="15"/>
  <c r="G407" i="15"/>
  <c r="H406" i="15"/>
  <c r="G406" i="15"/>
  <c r="P51" i="13"/>
  <c r="P38" i="13"/>
  <c r="Q54" i="12"/>
  <c r="Q53" i="11"/>
  <c r="Q29" i="9"/>
  <c r="Q68" i="20"/>
  <c r="I80" i="16" l="1"/>
  <c r="J80" i="16" s="1"/>
  <c r="L80" i="16" s="1"/>
  <c r="I356" i="15"/>
  <c r="J356" i="15" s="1"/>
  <c r="L356" i="15" s="1"/>
  <c r="I348" i="15"/>
  <c r="J348" i="15" s="1"/>
  <c r="L348" i="15" s="1"/>
  <c r="I406" i="15"/>
  <c r="J406" i="15" s="1"/>
  <c r="K406" i="15" s="1"/>
  <c r="I407" i="15"/>
  <c r="J407" i="15" s="1"/>
  <c r="K356" i="15"/>
  <c r="Q39" i="21"/>
  <c r="Q49" i="3"/>
  <c r="I133" i="19"/>
  <c r="H133" i="19"/>
  <c r="H405" i="15"/>
  <c r="G405" i="15"/>
  <c r="L406" i="15" l="1"/>
  <c r="I405" i="15"/>
  <c r="J405" i="15" s="1"/>
  <c r="K348" i="15"/>
  <c r="K80" i="16"/>
  <c r="L407" i="15"/>
  <c r="K407" i="15"/>
  <c r="K405" i="15"/>
  <c r="L405" i="15"/>
  <c r="H404" i="15"/>
  <c r="G404" i="15"/>
  <c r="O51" i="13"/>
  <c r="O38" i="13"/>
  <c r="P54" i="12"/>
  <c r="P53" i="11"/>
  <c r="P29" i="9"/>
  <c r="P68" i="20"/>
  <c r="P69" i="8"/>
  <c r="P39" i="21"/>
  <c r="P49" i="3"/>
  <c r="P69" i="10"/>
  <c r="P68" i="10"/>
  <c r="G133" i="19"/>
  <c r="E403" i="15"/>
  <c r="H403" i="15" s="1"/>
  <c r="D403" i="15"/>
  <c r="G403" i="15" s="1"/>
  <c r="B403" i="15"/>
  <c r="H402" i="15"/>
  <c r="G402" i="15"/>
  <c r="F133" i="19"/>
  <c r="H401" i="15"/>
  <c r="G401" i="15"/>
  <c r="I401" i="15" s="1"/>
  <c r="J401" i="15" s="1"/>
  <c r="H400" i="15"/>
  <c r="G400" i="15"/>
  <c r="H398" i="15"/>
  <c r="G398" i="15"/>
  <c r="H397" i="15"/>
  <c r="G397" i="15"/>
  <c r="B399" i="15"/>
  <c r="I403" i="15" l="1"/>
  <c r="J403" i="15"/>
  <c r="L403" i="15" s="1"/>
  <c r="I402" i="15"/>
  <c r="J402" i="15" s="1"/>
  <c r="I404" i="15"/>
  <c r="J404" i="15" s="1"/>
  <c r="L404" i="15" s="1"/>
  <c r="I397" i="15"/>
  <c r="J397" i="15" s="1"/>
  <c r="L397" i="15" s="1"/>
  <c r="L402" i="15"/>
  <c r="K402" i="15"/>
  <c r="I398" i="15"/>
  <c r="J398" i="15" s="1"/>
  <c r="I400" i="15"/>
  <c r="L401" i="15"/>
  <c r="K401" i="15"/>
  <c r="E133" i="19"/>
  <c r="O69" i="10"/>
  <c r="K403" i="15" l="1"/>
  <c r="K404" i="15"/>
  <c r="K397" i="15"/>
  <c r="J400" i="15"/>
  <c r="K400" i="15" s="1"/>
  <c r="L398" i="15"/>
  <c r="K398" i="15"/>
  <c r="E394" i="15"/>
  <c r="H394" i="15" s="1"/>
  <c r="D394" i="15"/>
  <c r="G394" i="15" s="1"/>
  <c r="I394" i="15" l="1"/>
  <c r="L400" i="15"/>
  <c r="D133" i="19"/>
  <c r="O69" i="8"/>
  <c r="T69" i="8" s="1"/>
  <c r="O39" i="21"/>
  <c r="T39" i="21" s="1"/>
  <c r="O49" i="3"/>
  <c r="T49" i="3" s="1"/>
  <c r="E399" i="15"/>
  <c r="H399" i="15" s="1"/>
  <c r="D399" i="15"/>
  <c r="G399" i="15" s="1"/>
  <c r="H396" i="15"/>
  <c r="G396" i="15"/>
  <c r="N51" i="13"/>
  <c r="R51" i="13" s="1"/>
  <c r="N38" i="13"/>
  <c r="R38" i="13" s="1"/>
  <c r="O54" i="12"/>
  <c r="T54" i="12" s="1"/>
  <c r="O53" i="11"/>
  <c r="T53" i="11" s="1"/>
  <c r="O29" i="9"/>
  <c r="T29" i="9" s="1"/>
  <c r="O68" i="20"/>
  <c r="T68" i="20" s="1"/>
  <c r="I399" i="15" l="1"/>
  <c r="J399" i="15" s="1"/>
  <c r="L399" i="15"/>
  <c r="K399" i="15"/>
  <c r="I396" i="15"/>
  <c r="J396" i="15" s="1"/>
  <c r="K396" i="15" s="1"/>
  <c r="C133" i="19"/>
  <c r="O14" i="3"/>
  <c r="O13" i="3"/>
  <c r="T68" i="10"/>
  <c r="R68" i="10"/>
  <c r="U69" i="10" s="1"/>
  <c r="L396" i="15" l="1"/>
  <c r="N194" i="4"/>
  <c r="N148" i="4"/>
  <c r="N102" i="4"/>
  <c r="N41" i="4"/>
  <c r="B133" i="17"/>
  <c r="B133" i="19"/>
  <c r="N133" i="19" s="1"/>
  <c r="B394" i="15"/>
  <c r="J394" i="15" s="1"/>
  <c r="M132" i="17"/>
  <c r="M132" i="19"/>
  <c r="C43" i="16"/>
  <c r="F43" i="16" s="1"/>
  <c r="E43" i="16"/>
  <c r="H43" i="16" s="1"/>
  <c r="D43" i="16"/>
  <c r="G43" i="16" s="1"/>
  <c r="B43" i="16"/>
  <c r="H393" i="15"/>
  <c r="G393" i="15"/>
  <c r="R68" i="8"/>
  <c r="U69" i="8" s="1"/>
  <c r="R38" i="21"/>
  <c r="U39" i="21" s="1"/>
  <c r="R48" i="3"/>
  <c r="U49" i="3" s="1"/>
  <c r="Q50" i="13"/>
  <c r="S51" i="13" s="1"/>
  <c r="Q37" i="13"/>
  <c r="S38" i="13" s="1"/>
  <c r="R53" i="12"/>
  <c r="U54" i="12" s="1"/>
  <c r="R52" i="11"/>
  <c r="U53" i="11" s="1"/>
  <c r="R28" i="9"/>
  <c r="U29" i="9" s="1"/>
  <c r="R67" i="20"/>
  <c r="U68" i="20" s="1"/>
  <c r="L394" i="15" l="1"/>
  <c r="K394" i="15"/>
  <c r="I393" i="15"/>
  <c r="I43" i="16"/>
  <c r="J43" i="16" s="1"/>
  <c r="L43" i="16" s="1"/>
  <c r="N34" i="17"/>
  <c r="N34" i="19"/>
  <c r="L132" i="17"/>
  <c r="L132" i="19"/>
  <c r="H392" i="15"/>
  <c r="G392" i="15"/>
  <c r="J393" i="15" l="1"/>
  <c r="I392" i="15"/>
  <c r="J392" i="15" s="1"/>
  <c r="K392" i="15" s="1"/>
  <c r="K43" i="16"/>
  <c r="O34" i="19"/>
  <c r="K132" i="17"/>
  <c r="K132" i="19"/>
  <c r="O133" i="19" s="1"/>
  <c r="N50" i="13"/>
  <c r="L392" i="15" l="1"/>
  <c r="K393" i="15"/>
  <c r="L393" i="15"/>
  <c r="H391" i="15"/>
  <c r="G391" i="15"/>
  <c r="O194" i="4"/>
  <c r="O148" i="4"/>
  <c r="O102" i="4"/>
  <c r="O41" i="4"/>
  <c r="Q68" i="10"/>
  <c r="Q52" i="11"/>
  <c r="J132" i="17"/>
  <c r="I132" i="17"/>
  <c r="H132" i="17"/>
  <c r="G132" i="17"/>
  <c r="F132" i="17"/>
  <c r="E132" i="17"/>
  <c r="D132" i="17"/>
  <c r="C132" i="17"/>
  <c r="B132" i="17"/>
  <c r="M131" i="17"/>
  <c r="L131" i="17"/>
  <c r="K131" i="17"/>
  <c r="J131" i="17"/>
  <c r="I131" i="17"/>
  <c r="H131" i="17"/>
  <c r="G131" i="17"/>
  <c r="F131" i="17"/>
  <c r="E131" i="17"/>
  <c r="D131" i="17"/>
  <c r="C131" i="17"/>
  <c r="B131" i="17"/>
  <c r="M130" i="17"/>
  <c r="L130" i="17"/>
  <c r="K130" i="17"/>
  <c r="J130" i="17"/>
  <c r="I130" i="17"/>
  <c r="H130" i="17"/>
  <c r="G130" i="17"/>
  <c r="F130" i="17"/>
  <c r="E130" i="17"/>
  <c r="D130" i="17"/>
  <c r="C130" i="17"/>
  <c r="M129" i="17"/>
  <c r="L129" i="17"/>
  <c r="K129" i="17"/>
  <c r="J129" i="17"/>
  <c r="I129" i="17"/>
  <c r="H129" i="17"/>
  <c r="F129" i="17"/>
  <c r="E129" i="17"/>
  <c r="D129" i="17"/>
  <c r="C129" i="17"/>
  <c r="B129" i="17"/>
  <c r="M128" i="17"/>
  <c r="L128" i="17"/>
  <c r="K128" i="17"/>
  <c r="J128" i="17"/>
  <c r="I128" i="17"/>
  <c r="H128" i="17"/>
  <c r="G128" i="17"/>
  <c r="F128" i="17"/>
  <c r="E128" i="17"/>
  <c r="D128" i="17"/>
  <c r="C128" i="17"/>
  <c r="B128" i="17"/>
  <c r="M127" i="17"/>
  <c r="L127" i="17"/>
  <c r="K127" i="17"/>
  <c r="J127" i="17"/>
  <c r="I127" i="17"/>
  <c r="H127" i="17"/>
  <c r="G127" i="17"/>
  <c r="F127" i="17"/>
  <c r="E127" i="17"/>
  <c r="D127" i="17"/>
  <c r="C127" i="17"/>
  <c r="B127" i="17"/>
  <c r="M126" i="17"/>
  <c r="L126" i="17"/>
  <c r="K126" i="17"/>
  <c r="J126" i="17"/>
  <c r="I126" i="17"/>
  <c r="H126" i="17"/>
  <c r="G126" i="17"/>
  <c r="F126" i="17"/>
  <c r="E126" i="17"/>
  <c r="D126" i="17"/>
  <c r="C126" i="17"/>
  <c r="B126" i="17"/>
  <c r="M125" i="17"/>
  <c r="L125" i="17"/>
  <c r="K125" i="17"/>
  <c r="J125" i="17"/>
  <c r="I125" i="17"/>
  <c r="H125" i="17"/>
  <c r="G125" i="17"/>
  <c r="F125" i="17"/>
  <c r="E125" i="17"/>
  <c r="D125" i="17"/>
  <c r="C125" i="17"/>
  <c r="B125" i="17"/>
  <c r="M124" i="17"/>
  <c r="L124" i="17"/>
  <c r="K124" i="17"/>
  <c r="J124" i="17"/>
  <c r="I124" i="17"/>
  <c r="H124" i="17"/>
  <c r="G124" i="17"/>
  <c r="F124" i="17"/>
  <c r="E124" i="17"/>
  <c r="D124" i="17"/>
  <c r="C124" i="17"/>
  <c r="B124" i="17"/>
  <c r="M123" i="17"/>
  <c r="L123" i="17"/>
  <c r="K123" i="17"/>
  <c r="J123" i="17"/>
  <c r="I123" i="17"/>
  <c r="H123" i="17"/>
  <c r="G123" i="17"/>
  <c r="F123" i="17"/>
  <c r="E123" i="17"/>
  <c r="D123" i="17"/>
  <c r="C123" i="17"/>
  <c r="B123" i="17"/>
  <c r="M122" i="17"/>
  <c r="L122" i="17"/>
  <c r="K122" i="17"/>
  <c r="J122" i="17"/>
  <c r="I122" i="17"/>
  <c r="H122" i="17"/>
  <c r="G122" i="17"/>
  <c r="F122" i="17"/>
  <c r="E122" i="17"/>
  <c r="D122" i="17"/>
  <c r="C122" i="17"/>
  <c r="B122" i="17"/>
  <c r="M121" i="17"/>
  <c r="L121" i="17"/>
  <c r="K121" i="17"/>
  <c r="J121" i="17"/>
  <c r="I121" i="17"/>
  <c r="H121" i="17"/>
  <c r="G121" i="17"/>
  <c r="F121" i="17"/>
  <c r="E121" i="17"/>
  <c r="D121" i="17"/>
  <c r="C121" i="17"/>
  <c r="B121" i="17"/>
  <c r="M120" i="17"/>
  <c r="L120" i="17"/>
  <c r="K120" i="17"/>
  <c r="J120" i="17"/>
  <c r="I120" i="17"/>
  <c r="H120" i="17"/>
  <c r="G120" i="17"/>
  <c r="F120" i="17"/>
  <c r="E120" i="17"/>
  <c r="D120" i="17"/>
  <c r="C120" i="17"/>
  <c r="B120" i="17"/>
  <c r="M119" i="17"/>
  <c r="L119" i="17"/>
  <c r="K119" i="17"/>
  <c r="J119" i="17"/>
  <c r="I119" i="17"/>
  <c r="H119" i="17"/>
  <c r="G119" i="17"/>
  <c r="F119" i="17"/>
  <c r="E119" i="17"/>
  <c r="D119" i="17"/>
  <c r="C119" i="17"/>
  <c r="B119" i="17"/>
  <c r="M118" i="17"/>
  <c r="L118" i="17"/>
  <c r="K118" i="17"/>
  <c r="J118" i="17"/>
  <c r="I118" i="17"/>
  <c r="H118" i="17"/>
  <c r="G118" i="17"/>
  <c r="F118" i="17"/>
  <c r="E118" i="17"/>
  <c r="D118" i="17"/>
  <c r="C118" i="17"/>
  <c r="B118" i="17"/>
  <c r="M117" i="17"/>
  <c r="L117" i="17"/>
  <c r="K117" i="17"/>
  <c r="J117" i="17"/>
  <c r="I117" i="17"/>
  <c r="H117" i="17"/>
  <c r="G117" i="17"/>
  <c r="F117" i="17"/>
  <c r="E117" i="17"/>
  <c r="D117" i="17"/>
  <c r="C117" i="17"/>
  <c r="B117" i="17"/>
  <c r="M116" i="17"/>
  <c r="L116" i="17"/>
  <c r="K116" i="17"/>
  <c r="J116" i="17"/>
  <c r="I116" i="17"/>
  <c r="H116" i="17"/>
  <c r="G116" i="17"/>
  <c r="F116" i="17"/>
  <c r="E116" i="17"/>
  <c r="D116" i="17"/>
  <c r="C116" i="17"/>
  <c r="B116" i="17"/>
  <c r="M115" i="17"/>
  <c r="L115" i="17"/>
  <c r="K115" i="17"/>
  <c r="J115" i="17"/>
  <c r="I115" i="17"/>
  <c r="H115" i="17"/>
  <c r="G115" i="17"/>
  <c r="F115" i="17"/>
  <c r="E115" i="17"/>
  <c r="D115" i="17"/>
  <c r="C115" i="17"/>
  <c r="B115" i="17"/>
  <c r="M114" i="17"/>
  <c r="L114" i="17"/>
  <c r="K114" i="17"/>
  <c r="J114" i="17"/>
  <c r="I114" i="17"/>
  <c r="H114" i="17"/>
  <c r="G114" i="17"/>
  <c r="F114" i="17"/>
  <c r="E114" i="17"/>
  <c r="D114" i="17"/>
  <c r="C114" i="17"/>
  <c r="B114" i="17"/>
  <c r="M113" i="17"/>
  <c r="L113" i="17"/>
  <c r="K113" i="17"/>
  <c r="J113" i="17"/>
  <c r="I113" i="17"/>
  <c r="H113" i="17"/>
  <c r="G113" i="17"/>
  <c r="F113" i="17"/>
  <c r="E113" i="17"/>
  <c r="D113" i="17"/>
  <c r="C113" i="17"/>
  <c r="B113" i="17"/>
  <c r="M112" i="17"/>
  <c r="L112" i="17"/>
  <c r="K112" i="17"/>
  <c r="J112" i="17"/>
  <c r="I112" i="17"/>
  <c r="H112" i="17"/>
  <c r="G112" i="17"/>
  <c r="F112" i="17"/>
  <c r="E112" i="17"/>
  <c r="D112" i="17"/>
  <c r="C112" i="17"/>
  <c r="B112" i="17"/>
  <c r="M111" i="17"/>
  <c r="L111" i="17"/>
  <c r="K111" i="17"/>
  <c r="J111" i="17"/>
  <c r="I111" i="17"/>
  <c r="H111" i="17"/>
  <c r="G111" i="17"/>
  <c r="F111" i="17"/>
  <c r="E111" i="17"/>
  <c r="D111" i="17"/>
  <c r="C111" i="17"/>
  <c r="B111" i="17"/>
  <c r="M110" i="17"/>
  <c r="L110" i="17"/>
  <c r="K110" i="17"/>
  <c r="J110" i="17"/>
  <c r="I110" i="17"/>
  <c r="H110" i="17"/>
  <c r="G110" i="17"/>
  <c r="F110" i="17"/>
  <c r="E110" i="17"/>
  <c r="D110" i="17"/>
  <c r="C110" i="17"/>
  <c r="B110" i="17"/>
  <c r="M109" i="17"/>
  <c r="L109" i="17"/>
  <c r="K109" i="17"/>
  <c r="J109" i="17"/>
  <c r="I109" i="17"/>
  <c r="H109" i="17"/>
  <c r="G109" i="17"/>
  <c r="F109" i="17"/>
  <c r="E109" i="17"/>
  <c r="D109" i="17"/>
  <c r="C109" i="17"/>
  <c r="B109" i="17"/>
  <c r="M108" i="17"/>
  <c r="L108" i="17"/>
  <c r="K108" i="17"/>
  <c r="J108" i="17"/>
  <c r="I108" i="17"/>
  <c r="H108" i="17"/>
  <c r="G108" i="17"/>
  <c r="F108" i="17"/>
  <c r="E108" i="17"/>
  <c r="D108" i="17"/>
  <c r="C108" i="17"/>
  <c r="B108" i="17"/>
  <c r="M107" i="17"/>
  <c r="L107" i="17"/>
  <c r="K107" i="17"/>
  <c r="J107" i="17"/>
  <c r="I107" i="17"/>
  <c r="H107" i="17"/>
  <c r="G107" i="17"/>
  <c r="F107" i="17"/>
  <c r="E107" i="17"/>
  <c r="D107" i="17"/>
  <c r="C107" i="17"/>
  <c r="B107" i="17"/>
  <c r="M106" i="17"/>
  <c r="L106" i="17"/>
  <c r="K106" i="17"/>
  <c r="J106" i="17"/>
  <c r="I106" i="17"/>
  <c r="H106" i="17"/>
  <c r="G106" i="17"/>
  <c r="F106" i="17"/>
  <c r="E106" i="17"/>
  <c r="D106" i="17"/>
  <c r="C106" i="17"/>
  <c r="B106" i="17"/>
  <c r="M105" i="17"/>
  <c r="L105" i="17"/>
  <c r="K105" i="17"/>
  <c r="J105" i="17"/>
  <c r="I105" i="17"/>
  <c r="H105" i="17"/>
  <c r="G105" i="17"/>
  <c r="F105" i="17"/>
  <c r="E105" i="17"/>
  <c r="D105" i="17"/>
  <c r="C105" i="17"/>
  <c r="B105" i="17"/>
  <c r="M104" i="17"/>
  <c r="L104" i="17"/>
  <c r="K104" i="17"/>
  <c r="J104" i="17"/>
  <c r="I104" i="17"/>
  <c r="H104" i="17"/>
  <c r="G104" i="17"/>
  <c r="F104" i="17"/>
  <c r="E104" i="17"/>
  <c r="D104" i="17"/>
  <c r="C104" i="17"/>
  <c r="B104" i="17"/>
  <c r="M103" i="17"/>
  <c r="L103" i="17"/>
  <c r="K103" i="17"/>
  <c r="J103" i="17"/>
  <c r="I103" i="17"/>
  <c r="H103" i="17"/>
  <c r="G103" i="17"/>
  <c r="F103" i="17"/>
  <c r="E103" i="17"/>
  <c r="D103" i="17"/>
  <c r="C103" i="17"/>
  <c r="B103" i="17"/>
  <c r="O64" i="17"/>
  <c r="O63" i="17"/>
  <c r="N63" i="17"/>
  <c r="O62" i="17"/>
  <c r="N62" i="17"/>
  <c r="O61" i="17"/>
  <c r="N61" i="17"/>
  <c r="O60" i="17"/>
  <c r="N60" i="17"/>
  <c r="O59" i="17"/>
  <c r="N59" i="17"/>
  <c r="O58" i="17"/>
  <c r="N58" i="17"/>
  <c r="O57" i="17"/>
  <c r="N57" i="17"/>
  <c r="O56" i="17"/>
  <c r="N56" i="17"/>
  <c r="O55" i="17"/>
  <c r="N55" i="17"/>
  <c r="O54" i="17"/>
  <c r="N54" i="17"/>
  <c r="O53" i="17"/>
  <c r="N53" i="17"/>
  <c r="O52" i="17"/>
  <c r="N52" i="17"/>
  <c r="O51" i="17"/>
  <c r="N51" i="17"/>
  <c r="O50" i="17"/>
  <c r="N50" i="17"/>
  <c r="O49" i="17"/>
  <c r="N49" i="17"/>
  <c r="O48" i="17"/>
  <c r="N48" i="17"/>
  <c r="O47" i="17"/>
  <c r="N47" i="17"/>
  <c r="O46" i="17"/>
  <c r="N46" i="17"/>
  <c r="O45" i="17"/>
  <c r="N45" i="17"/>
  <c r="O44" i="17"/>
  <c r="N44" i="17"/>
  <c r="O43" i="17"/>
  <c r="N43" i="17"/>
  <c r="O42" i="17"/>
  <c r="N42" i="17"/>
  <c r="O41" i="17"/>
  <c r="N41" i="17"/>
  <c r="O34" i="17"/>
  <c r="O33" i="17"/>
  <c r="N33" i="17"/>
  <c r="O32" i="17"/>
  <c r="N32" i="17"/>
  <c r="O31" i="17"/>
  <c r="N31" i="17"/>
  <c r="O30" i="17"/>
  <c r="N30" i="17"/>
  <c r="O29" i="17"/>
  <c r="N29" i="17"/>
  <c r="O28" i="17"/>
  <c r="N28" i="17"/>
  <c r="O27" i="17"/>
  <c r="N27" i="17"/>
  <c r="O26" i="17"/>
  <c r="N26" i="17"/>
  <c r="O25" i="17"/>
  <c r="N25" i="17"/>
  <c r="O24" i="17"/>
  <c r="N24" i="17"/>
  <c r="O23" i="17"/>
  <c r="N23" i="17"/>
  <c r="O22" i="17"/>
  <c r="N22" i="17"/>
  <c r="O21" i="17"/>
  <c r="N21" i="17"/>
  <c r="O20" i="17"/>
  <c r="N20" i="17"/>
  <c r="O19" i="17"/>
  <c r="N19" i="17"/>
  <c r="O18" i="17"/>
  <c r="N18" i="17"/>
  <c r="O17" i="17"/>
  <c r="N17" i="17"/>
  <c r="O16" i="17"/>
  <c r="N16" i="17"/>
  <c r="O15" i="17"/>
  <c r="N15" i="17"/>
  <c r="O14" i="17"/>
  <c r="N14" i="17"/>
  <c r="O13" i="17"/>
  <c r="N13" i="17"/>
  <c r="O12" i="17"/>
  <c r="N12" i="17"/>
  <c r="O11" i="17"/>
  <c r="N11" i="17"/>
  <c r="O10" i="17"/>
  <c r="N10" i="17"/>
  <c r="O9" i="17"/>
  <c r="N9" i="17"/>
  <c r="O8" i="17"/>
  <c r="N8" i="17"/>
  <c r="O7" i="17"/>
  <c r="N7" i="17"/>
  <c r="O6" i="17"/>
  <c r="N6" i="17"/>
  <c r="J132" i="19"/>
  <c r="I132" i="19"/>
  <c r="H132" i="19"/>
  <c r="G132" i="19"/>
  <c r="F132" i="19"/>
  <c r="E132" i="19"/>
  <c r="D132" i="19"/>
  <c r="C132" i="19"/>
  <c r="B132" i="19"/>
  <c r="M131" i="19"/>
  <c r="L131" i="19"/>
  <c r="K131" i="19"/>
  <c r="J131" i="19"/>
  <c r="I131" i="19"/>
  <c r="H131" i="19"/>
  <c r="G131" i="19"/>
  <c r="F131" i="19"/>
  <c r="E131" i="19"/>
  <c r="D131" i="19"/>
  <c r="C131" i="19"/>
  <c r="B131" i="19"/>
  <c r="M130" i="19"/>
  <c r="L130" i="19"/>
  <c r="K130" i="19"/>
  <c r="J130" i="19"/>
  <c r="I130" i="19"/>
  <c r="H130" i="19"/>
  <c r="G130" i="19"/>
  <c r="F130" i="19"/>
  <c r="E130" i="19"/>
  <c r="D130" i="19"/>
  <c r="C130" i="19"/>
  <c r="M129" i="19"/>
  <c r="L129" i="19"/>
  <c r="K129" i="19"/>
  <c r="J129" i="19"/>
  <c r="I129" i="19"/>
  <c r="H129" i="19"/>
  <c r="F129" i="19"/>
  <c r="E129" i="19"/>
  <c r="D129" i="19"/>
  <c r="C129" i="19"/>
  <c r="B129" i="19"/>
  <c r="M128" i="19"/>
  <c r="L128" i="19"/>
  <c r="K128" i="19"/>
  <c r="J128" i="19"/>
  <c r="I128" i="19"/>
  <c r="H128" i="19"/>
  <c r="G128" i="19"/>
  <c r="F128" i="19"/>
  <c r="E128" i="19"/>
  <c r="D128" i="19"/>
  <c r="C128" i="19"/>
  <c r="B128" i="19"/>
  <c r="M127" i="19"/>
  <c r="L127" i="19"/>
  <c r="K127" i="19"/>
  <c r="J127" i="19"/>
  <c r="I127" i="19"/>
  <c r="H127" i="19"/>
  <c r="G127" i="19"/>
  <c r="F127" i="19"/>
  <c r="E127" i="19"/>
  <c r="D127" i="19"/>
  <c r="C127" i="19"/>
  <c r="B127" i="19"/>
  <c r="M126" i="19"/>
  <c r="L126" i="19"/>
  <c r="K126" i="19"/>
  <c r="J126" i="19"/>
  <c r="I126" i="19"/>
  <c r="H126" i="19"/>
  <c r="G126" i="19"/>
  <c r="F126" i="19"/>
  <c r="E126" i="19"/>
  <c r="D126" i="19"/>
  <c r="C126" i="19"/>
  <c r="B126" i="19"/>
  <c r="M125" i="19"/>
  <c r="L125" i="19"/>
  <c r="K125" i="19"/>
  <c r="J125" i="19"/>
  <c r="I125" i="19"/>
  <c r="H125" i="19"/>
  <c r="G125" i="19"/>
  <c r="F125" i="19"/>
  <c r="E125" i="19"/>
  <c r="D125" i="19"/>
  <c r="C125" i="19"/>
  <c r="B125" i="19"/>
  <c r="M124" i="19"/>
  <c r="L124" i="19"/>
  <c r="K124" i="19"/>
  <c r="J124" i="19"/>
  <c r="I124" i="19"/>
  <c r="H124" i="19"/>
  <c r="G124" i="19"/>
  <c r="F124" i="19"/>
  <c r="E124" i="19"/>
  <c r="D124" i="19"/>
  <c r="C124" i="19"/>
  <c r="B124" i="19"/>
  <c r="M123" i="19"/>
  <c r="L123" i="19"/>
  <c r="K123" i="19"/>
  <c r="J123" i="19"/>
  <c r="I123" i="19"/>
  <c r="H123" i="19"/>
  <c r="G123" i="19"/>
  <c r="F123" i="19"/>
  <c r="E123" i="19"/>
  <c r="D123" i="19"/>
  <c r="C123" i="19"/>
  <c r="B123" i="19"/>
  <c r="M122" i="19"/>
  <c r="L122" i="19"/>
  <c r="K122" i="19"/>
  <c r="J122" i="19"/>
  <c r="I122" i="19"/>
  <c r="H122" i="19"/>
  <c r="G122" i="19"/>
  <c r="F122" i="19"/>
  <c r="E122" i="19"/>
  <c r="D122" i="19"/>
  <c r="C122" i="19"/>
  <c r="B122" i="19"/>
  <c r="M121" i="19"/>
  <c r="L121" i="19"/>
  <c r="K121" i="19"/>
  <c r="J121" i="19"/>
  <c r="I121" i="19"/>
  <c r="H121" i="19"/>
  <c r="G121" i="19"/>
  <c r="F121" i="19"/>
  <c r="E121" i="19"/>
  <c r="D121" i="19"/>
  <c r="C121" i="19"/>
  <c r="B121" i="19"/>
  <c r="M120" i="19"/>
  <c r="L120" i="19"/>
  <c r="K120" i="19"/>
  <c r="J120" i="19"/>
  <c r="I120" i="19"/>
  <c r="H120" i="19"/>
  <c r="G120" i="19"/>
  <c r="F120" i="19"/>
  <c r="E120" i="19"/>
  <c r="D120" i="19"/>
  <c r="C120" i="19"/>
  <c r="B120" i="19"/>
  <c r="M119" i="19"/>
  <c r="L119" i="19"/>
  <c r="K119" i="19"/>
  <c r="J119" i="19"/>
  <c r="I119" i="19"/>
  <c r="H119" i="19"/>
  <c r="G119" i="19"/>
  <c r="F119" i="19"/>
  <c r="E119" i="19"/>
  <c r="D119" i="19"/>
  <c r="C119" i="19"/>
  <c r="B119" i="19"/>
  <c r="M118" i="19"/>
  <c r="L118" i="19"/>
  <c r="K118" i="19"/>
  <c r="J118" i="19"/>
  <c r="I118" i="19"/>
  <c r="H118" i="19"/>
  <c r="G118" i="19"/>
  <c r="F118" i="19"/>
  <c r="E118" i="19"/>
  <c r="D118" i="19"/>
  <c r="C118" i="19"/>
  <c r="B118" i="19"/>
  <c r="M117" i="19"/>
  <c r="L117" i="19"/>
  <c r="K117" i="19"/>
  <c r="J117" i="19"/>
  <c r="I117" i="19"/>
  <c r="H117" i="19"/>
  <c r="G117" i="19"/>
  <c r="F117" i="19"/>
  <c r="E117" i="19"/>
  <c r="D117" i="19"/>
  <c r="C117" i="19"/>
  <c r="B117" i="19"/>
  <c r="M116" i="19"/>
  <c r="L116" i="19"/>
  <c r="K116" i="19"/>
  <c r="J116" i="19"/>
  <c r="I116" i="19"/>
  <c r="H116" i="19"/>
  <c r="G116" i="19"/>
  <c r="F116" i="19"/>
  <c r="E116" i="19"/>
  <c r="D116" i="19"/>
  <c r="C116" i="19"/>
  <c r="B116" i="19"/>
  <c r="M115" i="19"/>
  <c r="L115" i="19"/>
  <c r="K115" i="19"/>
  <c r="J115" i="19"/>
  <c r="I115" i="19"/>
  <c r="H115" i="19"/>
  <c r="G115" i="19"/>
  <c r="F115" i="19"/>
  <c r="E115" i="19"/>
  <c r="D115" i="19"/>
  <c r="C115" i="19"/>
  <c r="B115" i="19"/>
  <c r="M114" i="19"/>
  <c r="L114" i="19"/>
  <c r="K114" i="19"/>
  <c r="J114" i="19"/>
  <c r="I114" i="19"/>
  <c r="H114" i="19"/>
  <c r="G114" i="19"/>
  <c r="F114" i="19"/>
  <c r="E114" i="19"/>
  <c r="D114" i="19"/>
  <c r="C114" i="19"/>
  <c r="B114" i="19"/>
  <c r="M113" i="19"/>
  <c r="L113" i="19"/>
  <c r="K113" i="19"/>
  <c r="J113" i="19"/>
  <c r="I113" i="19"/>
  <c r="H113" i="19"/>
  <c r="G113" i="19"/>
  <c r="F113" i="19"/>
  <c r="E113" i="19"/>
  <c r="D113" i="19"/>
  <c r="C113" i="19"/>
  <c r="B113" i="19"/>
  <c r="M112" i="19"/>
  <c r="L112" i="19"/>
  <c r="K112" i="19"/>
  <c r="J112" i="19"/>
  <c r="I112" i="19"/>
  <c r="H112" i="19"/>
  <c r="G112" i="19"/>
  <c r="F112" i="19"/>
  <c r="E112" i="19"/>
  <c r="D112" i="19"/>
  <c r="C112" i="19"/>
  <c r="B112" i="19"/>
  <c r="M111" i="19"/>
  <c r="L111" i="19"/>
  <c r="K111" i="19"/>
  <c r="J111" i="19"/>
  <c r="I111" i="19"/>
  <c r="H111" i="19"/>
  <c r="G111" i="19"/>
  <c r="F111" i="19"/>
  <c r="E111" i="19"/>
  <c r="D111" i="19"/>
  <c r="C111" i="19"/>
  <c r="B111" i="19"/>
  <c r="M110" i="19"/>
  <c r="L110" i="19"/>
  <c r="K110" i="19"/>
  <c r="J110" i="19"/>
  <c r="I110" i="19"/>
  <c r="H110" i="19"/>
  <c r="G110" i="19"/>
  <c r="F110" i="19"/>
  <c r="E110" i="19"/>
  <c r="D110" i="19"/>
  <c r="C110" i="19"/>
  <c r="B110" i="19"/>
  <c r="M109" i="19"/>
  <c r="L109" i="19"/>
  <c r="K109" i="19"/>
  <c r="J109" i="19"/>
  <c r="I109" i="19"/>
  <c r="H109" i="19"/>
  <c r="G109" i="19"/>
  <c r="F109" i="19"/>
  <c r="E109" i="19"/>
  <c r="D109" i="19"/>
  <c r="C109" i="19"/>
  <c r="B109" i="19"/>
  <c r="M108" i="19"/>
  <c r="L108" i="19"/>
  <c r="K108" i="19"/>
  <c r="J108" i="19"/>
  <c r="I108" i="19"/>
  <c r="H108" i="19"/>
  <c r="G108" i="19"/>
  <c r="F108" i="19"/>
  <c r="E108" i="19"/>
  <c r="D108" i="19"/>
  <c r="C108" i="19"/>
  <c r="B108" i="19"/>
  <c r="M107" i="19"/>
  <c r="L107" i="19"/>
  <c r="K107" i="19"/>
  <c r="J107" i="19"/>
  <c r="I107" i="19"/>
  <c r="H107" i="19"/>
  <c r="G107" i="19"/>
  <c r="F107" i="19"/>
  <c r="E107" i="19"/>
  <c r="D107" i="19"/>
  <c r="C107" i="19"/>
  <c r="B107" i="19"/>
  <c r="M106" i="19"/>
  <c r="L106" i="19"/>
  <c r="K106" i="19"/>
  <c r="J106" i="19"/>
  <c r="I106" i="19"/>
  <c r="H106" i="19"/>
  <c r="G106" i="19"/>
  <c r="F106" i="19"/>
  <c r="E106" i="19"/>
  <c r="D106" i="19"/>
  <c r="C106" i="19"/>
  <c r="B106" i="19"/>
  <c r="M105" i="19"/>
  <c r="L105" i="19"/>
  <c r="K105" i="19"/>
  <c r="J105" i="19"/>
  <c r="I105" i="19"/>
  <c r="H105" i="19"/>
  <c r="G105" i="19"/>
  <c r="F105" i="19"/>
  <c r="E105" i="19"/>
  <c r="D105" i="19"/>
  <c r="C105" i="19"/>
  <c r="B105" i="19"/>
  <c r="M104" i="19"/>
  <c r="L104" i="19"/>
  <c r="K104" i="19"/>
  <c r="J104" i="19"/>
  <c r="I104" i="19"/>
  <c r="H104" i="19"/>
  <c r="G104" i="19"/>
  <c r="F104" i="19"/>
  <c r="E104" i="19"/>
  <c r="D104" i="19"/>
  <c r="C104" i="19"/>
  <c r="B104" i="19"/>
  <c r="M103" i="19"/>
  <c r="L103" i="19"/>
  <c r="K103" i="19"/>
  <c r="J103" i="19"/>
  <c r="I103" i="19"/>
  <c r="H103" i="19"/>
  <c r="G103" i="19"/>
  <c r="F103" i="19"/>
  <c r="E103" i="19"/>
  <c r="D103" i="19"/>
  <c r="C103" i="19"/>
  <c r="B103" i="19"/>
  <c r="O64" i="19"/>
  <c r="O63" i="19"/>
  <c r="N63" i="19"/>
  <c r="O62" i="19"/>
  <c r="N62" i="19"/>
  <c r="O61" i="19"/>
  <c r="N61" i="19"/>
  <c r="O60" i="19"/>
  <c r="N60" i="19"/>
  <c r="O59" i="19"/>
  <c r="N59" i="19"/>
  <c r="O58" i="19"/>
  <c r="N58" i="19"/>
  <c r="O57" i="19"/>
  <c r="N57" i="19"/>
  <c r="O56" i="19"/>
  <c r="N56" i="19"/>
  <c r="O55" i="19"/>
  <c r="N55" i="19"/>
  <c r="O54" i="19"/>
  <c r="N54" i="19"/>
  <c r="O53" i="19"/>
  <c r="N53" i="19"/>
  <c r="O52" i="19"/>
  <c r="N52" i="19"/>
  <c r="O51" i="19"/>
  <c r="N51" i="19"/>
  <c r="O50" i="19"/>
  <c r="N50" i="19"/>
  <c r="O49" i="19"/>
  <c r="N49" i="19"/>
  <c r="O48" i="19"/>
  <c r="N48" i="19"/>
  <c r="O47" i="19"/>
  <c r="N47" i="19"/>
  <c r="O46" i="19"/>
  <c r="N46" i="19"/>
  <c r="O45" i="19"/>
  <c r="N45" i="19"/>
  <c r="O44" i="19"/>
  <c r="N44" i="19"/>
  <c r="O43" i="19"/>
  <c r="N43" i="19"/>
  <c r="O42" i="19"/>
  <c r="N42" i="19"/>
  <c r="O41" i="19"/>
  <c r="N41" i="19"/>
  <c r="O33" i="19"/>
  <c r="N33" i="19"/>
  <c r="O32" i="19"/>
  <c r="N32" i="19"/>
  <c r="O31" i="19"/>
  <c r="N31" i="19"/>
  <c r="O30" i="19"/>
  <c r="N30" i="19"/>
  <c r="O29" i="19"/>
  <c r="N29" i="19"/>
  <c r="O28" i="19"/>
  <c r="N28" i="19"/>
  <c r="O27" i="19"/>
  <c r="N27" i="19"/>
  <c r="O26" i="19"/>
  <c r="N26" i="19"/>
  <c r="O25" i="19"/>
  <c r="N25" i="19"/>
  <c r="O24" i="19"/>
  <c r="N24" i="19"/>
  <c r="O23" i="19"/>
  <c r="N23" i="19"/>
  <c r="O22" i="19"/>
  <c r="N22" i="19"/>
  <c r="O21" i="19"/>
  <c r="N21" i="19"/>
  <c r="O20" i="19"/>
  <c r="N20" i="19"/>
  <c r="O19" i="19"/>
  <c r="N19" i="19"/>
  <c r="O18" i="19"/>
  <c r="N18" i="19"/>
  <c r="O17" i="19"/>
  <c r="N17" i="19"/>
  <c r="O16" i="19"/>
  <c r="N16" i="19"/>
  <c r="O15" i="19"/>
  <c r="N15" i="19"/>
  <c r="O14" i="19"/>
  <c r="N14" i="19"/>
  <c r="O13" i="19"/>
  <c r="N13" i="19"/>
  <c r="O12" i="19"/>
  <c r="N12" i="19"/>
  <c r="O11" i="19"/>
  <c r="N11" i="19"/>
  <c r="O10" i="19"/>
  <c r="N10" i="19"/>
  <c r="O9" i="19"/>
  <c r="N9" i="19"/>
  <c r="O8" i="19"/>
  <c r="N8" i="19"/>
  <c r="O7" i="19"/>
  <c r="N7" i="19"/>
  <c r="O6" i="19"/>
  <c r="N6" i="19"/>
  <c r="E79" i="16"/>
  <c r="H79" i="16" s="1"/>
  <c r="D79" i="16"/>
  <c r="G79" i="16" s="1"/>
  <c r="C79" i="16"/>
  <c r="F79" i="16" s="1"/>
  <c r="B79" i="16"/>
  <c r="B78" i="16"/>
  <c r="B77" i="16"/>
  <c r="H76" i="16"/>
  <c r="G76" i="16"/>
  <c r="F76" i="16"/>
  <c r="H75" i="16"/>
  <c r="G75" i="16"/>
  <c r="F75" i="16"/>
  <c r="H74" i="16"/>
  <c r="G74" i="16"/>
  <c r="F74" i="16"/>
  <c r="H73" i="16"/>
  <c r="G73" i="16"/>
  <c r="F73" i="16"/>
  <c r="I73" i="16" s="1"/>
  <c r="J73" i="16" s="1"/>
  <c r="H72" i="16"/>
  <c r="G72" i="16"/>
  <c r="F72" i="16"/>
  <c r="H71" i="16"/>
  <c r="G71" i="16"/>
  <c r="F71" i="16"/>
  <c r="H70" i="16"/>
  <c r="G70" i="16"/>
  <c r="F70" i="16"/>
  <c r="H69" i="16"/>
  <c r="G69" i="16"/>
  <c r="F69" i="16"/>
  <c r="I69" i="16" s="1"/>
  <c r="J69" i="16" s="1"/>
  <c r="H68" i="16"/>
  <c r="G68" i="16"/>
  <c r="F68" i="16"/>
  <c r="H67" i="16"/>
  <c r="G67" i="16"/>
  <c r="F67" i="16"/>
  <c r="H66" i="16"/>
  <c r="G66" i="16"/>
  <c r="F66" i="16"/>
  <c r="H65" i="16"/>
  <c r="G65" i="16"/>
  <c r="F65" i="16"/>
  <c r="I65" i="16" s="1"/>
  <c r="J65" i="16" s="1"/>
  <c r="H64" i="16"/>
  <c r="G64" i="16"/>
  <c r="F64" i="16"/>
  <c r="H63" i="16"/>
  <c r="G63" i="16"/>
  <c r="F63" i="16"/>
  <c r="H62" i="16"/>
  <c r="G62" i="16"/>
  <c r="F62" i="16"/>
  <c r="H61" i="16"/>
  <c r="G61" i="16"/>
  <c r="F61" i="16"/>
  <c r="I61" i="16" s="1"/>
  <c r="J61" i="16" s="1"/>
  <c r="H60" i="16"/>
  <c r="G60" i="16"/>
  <c r="F60" i="16"/>
  <c r="H59" i="16"/>
  <c r="G59" i="16"/>
  <c r="F59" i="16"/>
  <c r="H58" i="16"/>
  <c r="G58" i="16"/>
  <c r="F58" i="16"/>
  <c r="H57" i="16"/>
  <c r="G57" i="16"/>
  <c r="F57" i="16"/>
  <c r="H56" i="16"/>
  <c r="G56" i="16"/>
  <c r="F56" i="16"/>
  <c r="H55" i="16"/>
  <c r="G55" i="16"/>
  <c r="F55" i="16"/>
  <c r="H54" i="16"/>
  <c r="G54" i="16"/>
  <c r="F54" i="16"/>
  <c r="H53" i="16"/>
  <c r="G53" i="16"/>
  <c r="F53" i="16"/>
  <c r="I53" i="16" s="1"/>
  <c r="J53" i="16" s="1"/>
  <c r="H52" i="16"/>
  <c r="G52" i="16"/>
  <c r="F52" i="16"/>
  <c r="H51" i="16"/>
  <c r="G51" i="16"/>
  <c r="F51" i="16"/>
  <c r="I51" i="16" s="1"/>
  <c r="J51" i="16" s="1"/>
  <c r="H50" i="16"/>
  <c r="G50" i="16"/>
  <c r="F50" i="16"/>
  <c r="H49" i="16"/>
  <c r="G49" i="16"/>
  <c r="F49" i="16"/>
  <c r="I49" i="16" s="1"/>
  <c r="J49" i="16" s="1"/>
  <c r="H48" i="16"/>
  <c r="G48" i="16"/>
  <c r="F48" i="16"/>
  <c r="H47" i="16"/>
  <c r="G47" i="16"/>
  <c r="F47" i="16"/>
  <c r="I47" i="16" s="1"/>
  <c r="J47" i="16" s="1"/>
  <c r="A47" i="16"/>
  <c r="A48" i="16" s="1"/>
  <c r="A49" i="16" s="1"/>
  <c r="A50" i="16" s="1"/>
  <c r="A51" i="16" s="1"/>
  <c r="A52" i="16" s="1"/>
  <c r="A53" i="16" s="1"/>
  <c r="A54" i="16" s="1"/>
  <c r="A55" i="16" s="1"/>
  <c r="A56" i="16" s="1"/>
  <c r="A57" i="16" s="1"/>
  <c r="A58" i="16" s="1"/>
  <c r="A59" i="16" s="1"/>
  <c r="A60" i="16" s="1"/>
  <c r="A61" i="16" s="1"/>
  <c r="H46" i="16"/>
  <c r="G46" i="16"/>
  <c r="F46" i="16"/>
  <c r="B42" i="16"/>
  <c r="B41" i="16"/>
  <c r="H40" i="16"/>
  <c r="G40" i="16"/>
  <c r="F40" i="16"/>
  <c r="H39" i="16"/>
  <c r="G39" i="16"/>
  <c r="F39" i="16"/>
  <c r="H38" i="16"/>
  <c r="G38" i="16"/>
  <c r="F38" i="16"/>
  <c r="H37" i="16"/>
  <c r="G37" i="16"/>
  <c r="F37" i="16"/>
  <c r="I37" i="16" s="1"/>
  <c r="J37" i="16" s="1"/>
  <c r="H36" i="16"/>
  <c r="G36" i="16"/>
  <c r="F36" i="16"/>
  <c r="H35" i="16"/>
  <c r="G35" i="16"/>
  <c r="F35" i="16"/>
  <c r="I35" i="16" s="1"/>
  <c r="J35" i="16" s="1"/>
  <c r="H34" i="16"/>
  <c r="G34" i="16"/>
  <c r="F34" i="16"/>
  <c r="H33" i="16"/>
  <c r="G33" i="16"/>
  <c r="F33" i="16"/>
  <c r="I33" i="16" s="1"/>
  <c r="J33" i="16" s="1"/>
  <c r="H32" i="16"/>
  <c r="G32" i="16"/>
  <c r="F32" i="16"/>
  <c r="H31" i="16"/>
  <c r="G31" i="16"/>
  <c r="F31" i="16"/>
  <c r="H30" i="16"/>
  <c r="G30" i="16"/>
  <c r="F30" i="16"/>
  <c r="H29" i="16"/>
  <c r="G29" i="16"/>
  <c r="F29" i="16"/>
  <c r="H28" i="16"/>
  <c r="G28" i="16"/>
  <c r="F28" i="16"/>
  <c r="H27" i="16"/>
  <c r="G27" i="16"/>
  <c r="F27" i="16"/>
  <c r="H26" i="16"/>
  <c r="G26" i="16"/>
  <c r="F26" i="16"/>
  <c r="H25" i="16"/>
  <c r="G25" i="16"/>
  <c r="F25" i="16"/>
  <c r="H24" i="16"/>
  <c r="G24" i="16"/>
  <c r="F24" i="16"/>
  <c r="H23" i="16"/>
  <c r="G23" i="16"/>
  <c r="F23" i="16"/>
  <c r="H22" i="16"/>
  <c r="G22" i="16"/>
  <c r="F22" i="16"/>
  <c r="H21" i="16"/>
  <c r="G21" i="16"/>
  <c r="F21" i="16"/>
  <c r="H20" i="16"/>
  <c r="G20" i="16"/>
  <c r="F20" i="16"/>
  <c r="H19" i="16"/>
  <c r="G19" i="16"/>
  <c r="F19" i="16"/>
  <c r="H18" i="16"/>
  <c r="G18" i="16"/>
  <c r="F18" i="16"/>
  <c r="H17" i="16"/>
  <c r="G17" i="16"/>
  <c r="F17" i="16"/>
  <c r="H16" i="16"/>
  <c r="G16" i="16"/>
  <c r="F16" i="16"/>
  <c r="H15" i="16"/>
  <c r="G15" i="16"/>
  <c r="F15" i="16"/>
  <c r="H14" i="16"/>
  <c r="G14" i="16"/>
  <c r="F14" i="16"/>
  <c r="H13" i="16"/>
  <c r="G13" i="16"/>
  <c r="F13" i="16"/>
  <c r="H12" i="16"/>
  <c r="G12" i="16"/>
  <c r="F12" i="16"/>
  <c r="H11" i="16"/>
  <c r="G11" i="16"/>
  <c r="F11" i="16"/>
  <c r="A11" i="16"/>
  <c r="A12" i="16" s="1"/>
  <c r="A13" i="16" s="1"/>
  <c r="A14" i="16" s="1"/>
  <c r="A15" i="16" s="1"/>
  <c r="A16" i="16" s="1"/>
  <c r="A17" i="16" s="1"/>
  <c r="A18" i="16" s="1"/>
  <c r="A19" i="16" s="1"/>
  <c r="A20" i="16" s="1"/>
  <c r="A21" i="16" s="1"/>
  <c r="A22" i="16" s="1"/>
  <c r="A23" i="16" s="1"/>
  <c r="A24" i="16" s="1"/>
  <c r="A25" i="16" s="1"/>
  <c r="H10" i="16"/>
  <c r="G10" i="16"/>
  <c r="F10" i="16"/>
  <c r="E390" i="15"/>
  <c r="H390" i="15" s="1"/>
  <c r="D390" i="15"/>
  <c r="G390" i="15" s="1"/>
  <c r="B390" i="15"/>
  <c r="H389" i="15"/>
  <c r="G389" i="15"/>
  <c r="H388" i="15"/>
  <c r="G388" i="15"/>
  <c r="H387" i="15"/>
  <c r="G387" i="15"/>
  <c r="E386" i="15"/>
  <c r="H386" i="15" s="1"/>
  <c r="D386" i="15"/>
  <c r="G386" i="15" s="1"/>
  <c r="F386" i="15"/>
  <c r="B386" i="15"/>
  <c r="H385" i="15"/>
  <c r="G385" i="15"/>
  <c r="H384" i="15"/>
  <c r="G384" i="15"/>
  <c r="F384" i="15"/>
  <c r="H383" i="15"/>
  <c r="G383" i="15"/>
  <c r="E382" i="15"/>
  <c r="H382" i="15" s="1"/>
  <c r="D382" i="15"/>
  <c r="G382" i="15" s="1"/>
  <c r="C382" i="15"/>
  <c r="F382" i="15" s="1"/>
  <c r="B382" i="15"/>
  <c r="H381" i="15"/>
  <c r="G381" i="15"/>
  <c r="H380" i="15"/>
  <c r="G380" i="15"/>
  <c r="H379" i="15"/>
  <c r="G379" i="15"/>
  <c r="F379" i="15"/>
  <c r="E377" i="15"/>
  <c r="H377" i="15" s="1"/>
  <c r="D377" i="15"/>
  <c r="G377" i="15" s="1"/>
  <c r="C377" i="15"/>
  <c r="F377" i="15" s="1"/>
  <c r="B377" i="15"/>
  <c r="H376" i="15"/>
  <c r="G376" i="15"/>
  <c r="F376" i="15"/>
  <c r="H375" i="15"/>
  <c r="G375" i="15"/>
  <c r="F375" i="15"/>
  <c r="H374" i="15"/>
  <c r="G374" i="15"/>
  <c r="F374" i="15"/>
  <c r="E373" i="15"/>
  <c r="H373" i="15" s="1"/>
  <c r="D373" i="15"/>
  <c r="G373" i="15" s="1"/>
  <c r="C373" i="15"/>
  <c r="F373" i="15" s="1"/>
  <c r="B373" i="15"/>
  <c r="H372" i="15"/>
  <c r="G372" i="15"/>
  <c r="F372" i="15"/>
  <c r="H371" i="15"/>
  <c r="G371" i="15"/>
  <c r="F371" i="15"/>
  <c r="H370" i="15"/>
  <c r="G370" i="15"/>
  <c r="F370" i="15"/>
  <c r="E369" i="15"/>
  <c r="H369" i="15" s="1"/>
  <c r="D369" i="15"/>
  <c r="G369" i="15" s="1"/>
  <c r="C369" i="15"/>
  <c r="F369" i="15" s="1"/>
  <c r="B369" i="15"/>
  <c r="H368" i="15"/>
  <c r="G368" i="15"/>
  <c r="F368" i="15"/>
  <c r="H367" i="15"/>
  <c r="G367" i="15"/>
  <c r="F367" i="15"/>
  <c r="H366" i="15"/>
  <c r="G366" i="15"/>
  <c r="F366" i="15"/>
  <c r="B365" i="15"/>
  <c r="H364" i="15"/>
  <c r="G364" i="15"/>
  <c r="F364" i="15"/>
  <c r="H363" i="15"/>
  <c r="G363" i="15"/>
  <c r="F363" i="15"/>
  <c r="E362" i="15"/>
  <c r="E42" i="16" s="1"/>
  <c r="H42" i="16" s="1"/>
  <c r="D362" i="15"/>
  <c r="G362" i="15" s="1"/>
  <c r="C362" i="15"/>
  <c r="B360" i="15"/>
  <c r="E359" i="15"/>
  <c r="H359" i="15" s="1"/>
  <c r="D359" i="15"/>
  <c r="G359" i="15" s="1"/>
  <c r="C359" i="15"/>
  <c r="F359" i="15" s="1"/>
  <c r="E358" i="15"/>
  <c r="H358" i="15" s="1"/>
  <c r="D358" i="15"/>
  <c r="G358" i="15" s="1"/>
  <c r="C358" i="15"/>
  <c r="F358" i="15" s="1"/>
  <c r="E357" i="15"/>
  <c r="D357" i="15"/>
  <c r="G357" i="15" s="1"/>
  <c r="C357" i="15"/>
  <c r="E355" i="15"/>
  <c r="H355" i="15" s="1"/>
  <c r="D355" i="15"/>
  <c r="G355" i="15" s="1"/>
  <c r="C355" i="15"/>
  <c r="F355" i="15" s="1"/>
  <c r="F354" i="15"/>
  <c r="E354" i="15"/>
  <c r="D354" i="15"/>
  <c r="G354" i="15" s="1"/>
  <c r="H353" i="15"/>
  <c r="G353" i="15"/>
  <c r="C353" i="15"/>
  <c r="F353" i="15" s="1"/>
  <c r="F352" i="15"/>
  <c r="I352" i="15" s="1"/>
  <c r="J352" i="15" s="1"/>
  <c r="H351" i="15"/>
  <c r="G351" i="15"/>
  <c r="F351" i="15"/>
  <c r="H350" i="15"/>
  <c r="G350" i="15"/>
  <c r="F350" i="15"/>
  <c r="H349" i="15"/>
  <c r="G349" i="15"/>
  <c r="F349" i="15"/>
  <c r="H347" i="15"/>
  <c r="G347" i="15"/>
  <c r="F347" i="15"/>
  <c r="H346" i="15"/>
  <c r="G346" i="15"/>
  <c r="F346" i="15"/>
  <c r="H345" i="15"/>
  <c r="G345" i="15"/>
  <c r="F345" i="15"/>
  <c r="H343" i="15"/>
  <c r="G343" i="15"/>
  <c r="F343" i="15"/>
  <c r="H342" i="15"/>
  <c r="G342" i="15"/>
  <c r="F342" i="15"/>
  <c r="H341" i="15"/>
  <c r="G341" i="15"/>
  <c r="F341" i="15"/>
  <c r="H340" i="15"/>
  <c r="G340" i="15"/>
  <c r="F340" i="15"/>
  <c r="H339" i="15"/>
  <c r="G339" i="15"/>
  <c r="F339" i="15"/>
  <c r="H338" i="15"/>
  <c r="G338" i="15"/>
  <c r="F338" i="15"/>
  <c r="H337" i="15"/>
  <c r="G337" i="15"/>
  <c r="F337" i="15"/>
  <c r="H336" i="15"/>
  <c r="G336" i="15"/>
  <c r="F336" i="15"/>
  <c r="H335" i="15"/>
  <c r="G335" i="15"/>
  <c r="F335" i="15"/>
  <c r="H334" i="15"/>
  <c r="G334" i="15"/>
  <c r="F334" i="15"/>
  <c r="H333" i="15"/>
  <c r="G333" i="15"/>
  <c r="F333" i="15"/>
  <c r="H332" i="15"/>
  <c r="G332" i="15"/>
  <c r="F332" i="15"/>
  <c r="H331" i="15"/>
  <c r="G331" i="15"/>
  <c r="F331" i="15"/>
  <c r="H330" i="15"/>
  <c r="G330" i="15"/>
  <c r="F330" i="15"/>
  <c r="H329" i="15"/>
  <c r="G329" i="15"/>
  <c r="F329" i="15"/>
  <c r="H328" i="15"/>
  <c r="G328" i="15"/>
  <c r="F328" i="15"/>
  <c r="H326" i="15"/>
  <c r="G326" i="15"/>
  <c r="F326" i="15"/>
  <c r="H325" i="15"/>
  <c r="G325" i="15"/>
  <c r="F325" i="15"/>
  <c r="H324" i="15"/>
  <c r="G324" i="15"/>
  <c r="F324" i="15"/>
  <c r="H323" i="15"/>
  <c r="G323" i="15"/>
  <c r="F323" i="15"/>
  <c r="H322" i="15"/>
  <c r="G322" i="15"/>
  <c r="F322" i="15"/>
  <c r="H321" i="15"/>
  <c r="G321" i="15"/>
  <c r="F321" i="15"/>
  <c r="H320" i="15"/>
  <c r="G320" i="15"/>
  <c r="F320" i="15"/>
  <c r="H319" i="15"/>
  <c r="G319" i="15"/>
  <c r="F319" i="15"/>
  <c r="H318" i="15"/>
  <c r="G318" i="15"/>
  <c r="F318" i="15"/>
  <c r="H317" i="15"/>
  <c r="G317" i="15"/>
  <c r="F317" i="15"/>
  <c r="H316" i="15"/>
  <c r="G316" i="15"/>
  <c r="F316" i="15"/>
  <c r="H315" i="15"/>
  <c r="G315" i="15"/>
  <c r="F315" i="15"/>
  <c r="H314" i="15"/>
  <c r="G314" i="15"/>
  <c r="F314" i="15"/>
  <c r="H313" i="15"/>
  <c r="G313" i="15"/>
  <c r="F313" i="15"/>
  <c r="H312" i="15"/>
  <c r="G312" i="15"/>
  <c r="F312" i="15"/>
  <c r="H311" i="15"/>
  <c r="G311" i="15"/>
  <c r="F311" i="15"/>
  <c r="H309" i="15"/>
  <c r="G309" i="15"/>
  <c r="F309" i="15"/>
  <c r="H308" i="15"/>
  <c r="G308" i="15"/>
  <c r="F308" i="15"/>
  <c r="H307" i="15"/>
  <c r="G307" i="15"/>
  <c r="F307" i="15"/>
  <c r="H306" i="15"/>
  <c r="G306" i="15"/>
  <c r="F306" i="15"/>
  <c r="H305" i="15"/>
  <c r="G305" i="15"/>
  <c r="F305" i="15"/>
  <c r="H304" i="15"/>
  <c r="G304" i="15"/>
  <c r="F304" i="15"/>
  <c r="H303" i="15"/>
  <c r="G303" i="15"/>
  <c r="F303" i="15"/>
  <c r="H302" i="15"/>
  <c r="G302" i="15"/>
  <c r="F302" i="15"/>
  <c r="H301" i="15"/>
  <c r="G301" i="15"/>
  <c r="F301" i="15"/>
  <c r="H300" i="15"/>
  <c r="G300" i="15"/>
  <c r="F300" i="15"/>
  <c r="H299" i="15"/>
  <c r="G299" i="15"/>
  <c r="F299" i="15"/>
  <c r="H298" i="15"/>
  <c r="G298" i="15"/>
  <c r="F298" i="15"/>
  <c r="H297" i="15"/>
  <c r="G297" i="15"/>
  <c r="F297" i="15"/>
  <c r="H296" i="15"/>
  <c r="G296" i="15"/>
  <c r="F296" i="15"/>
  <c r="H295" i="15"/>
  <c r="G295" i="15"/>
  <c r="F295" i="15"/>
  <c r="H294" i="15"/>
  <c r="G294" i="15"/>
  <c r="F294" i="15"/>
  <c r="H292" i="15"/>
  <c r="G292" i="15"/>
  <c r="F292" i="15"/>
  <c r="H291" i="15"/>
  <c r="G291" i="15"/>
  <c r="F291" i="15"/>
  <c r="H290" i="15"/>
  <c r="G290" i="15"/>
  <c r="F290" i="15"/>
  <c r="H289" i="15"/>
  <c r="G289" i="15"/>
  <c r="F289" i="15"/>
  <c r="H288" i="15"/>
  <c r="G288" i="15"/>
  <c r="F288" i="15"/>
  <c r="H287" i="15"/>
  <c r="G287" i="15"/>
  <c r="F287" i="15"/>
  <c r="H286" i="15"/>
  <c r="G286" i="15"/>
  <c r="F286" i="15"/>
  <c r="H285" i="15"/>
  <c r="G285" i="15"/>
  <c r="F285" i="15"/>
  <c r="H284" i="15"/>
  <c r="G284" i="15"/>
  <c r="F284" i="15"/>
  <c r="H283" i="15"/>
  <c r="G283" i="15"/>
  <c r="F283" i="15"/>
  <c r="H282" i="15"/>
  <c r="G282" i="15"/>
  <c r="F282" i="15"/>
  <c r="H281" i="15"/>
  <c r="G281" i="15"/>
  <c r="F281" i="15"/>
  <c r="H280" i="15"/>
  <c r="G280" i="15"/>
  <c r="F280" i="15"/>
  <c r="H279" i="15"/>
  <c r="G279" i="15"/>
  <c r="F279" i="15"/>
  <c r="H278" i="15"/>
  <c r="G278" i="15"/>
  <c r="F278" i="15"/>
  <c r="H277" i="15"/>
  <c r="G277" i="15"/>
  <c r="F277" i="15"/>
  <c r="H275" i="15"/>
  <c r="G275" i="15"/>
  <c r="F275" i="15"/>
  <c r="H274" i="15"/>
  <c r="G274" i="15"/>
  <c r="F274" i="15"/>
  <c r="H273" i="15"/>
  <c r="G273" i="15"/>
  <c r="F273" i="15"/>
  <c r="H272" i="15"/>
  <c r="G272" i="15"/>
  <c r="F272" i="15"/>
  <c r="H271" i="15"/>
  <c r="G271" i="15"/>
  <c r="F271" i="15"/>
  <c r="H270" i="15"/>
  <c r="G270" i="15"/>
  <c r="F270" i="15"/>
  <c r="H269" i="15"/>
  <c r="G269" i="15"/>
  <c r="F269" i="15"/>
  <c r="H268" i="15"/>
  <c r="G268" i="15"/>
  <c r="F268" i="15"/>
  <c r="H267" i="15"/>
  <c r="G267" i="15"/>
  <c r="F267" i="15"/>
  <c r="H266" i="15"/>
  <c r="G266" i="15"/>
  <c r="F266" i="15"/>
  <c r="H265" i="15"/>
  <c r="G265" i="15"/>
  <c r="F265" i="15"/>
  <c r="H264" i="15"/>
  <c r="G264" i="15"/>
  <c r="F264" i="15"/>
  <c r="H263" i="15"/>
  <c r="G263" i="15"/>
  <c r="F263" i="15"/>
  <c r="H262" i="15"/>
  <c r="G262" i="15"/>
  <c r="F262" i="15"/>
  <c r="H261" i="15"/>
  <c r="G261" i="15"/>
  <c r="F261" i="15"/>
  <c r="H260" i="15"/>
  <c r="G260" i="15"/>
  <c r="F260" i="15"/>
  <c r="H258" i="15"/>
  <c r="G258" i="15"/>
  <c r="F258" i="15"/>
  <c r="H257" i="15"/>
  <c r="G257" i="15"/>
  <c r="F257" i="15"/>
  <c r="H256" i="15"/>
  <c r="G256" i="15"/>
  <c r="F256" i="15"/>
  <c r="H255" i="15"/>
  <c r="G255" i="15"/>
  <c r="F255" i="15"/>
  <c r="H254" i="15"/>
  <c r="G254" i="15"/>
  <c r="F254" i="15"/>
  <c r="H253" i="15"/>
  <c r="G253" i="15"/>
  <c r="F253" i="15"/>
  <c r="H252" i="15"/>
  <c r="G252" i="15"/>
  <c r="F252" i="15"/>
  <c r="H251" i="15"/>
  <c r="G251" i="15"/>
  <c r="F251" i="15"/>
  <c r="H250" i="15"/>
  <c r="G250" i="15"/>
  <c r="F250" i="15"/>
  <c r="H249" i="15"/>
  <c r="G249" i="15"/>
  <c r="F249" i="15"/>
  <c r="H248" i="15"/>
  <c r="G248" i="15"/>
  <c r="F248" i="15"/>
  <c r="H247" i="15"/>
  <c r="G247" i="15"/>
  <c r="F247" i="15"/>
  <c r="H246" i="15"/>
  <c r="G246" i="15"/>
  <c r="F246" i="15"/>
  <c r="H245" i="15"/>
  <c r="G245" i="15"/>
  <c r="F245" i="15"/>
  <c r="H244" i="15"/>
  <c r="G244" i="15"/>
  <c r="F244" i="15"/>
  <c r="H243" i="15"/>
  <c r="G243" i="15"/>
  <c r="F243" i="15"/>
  <c r="H241" i="15"/>
  <c r="G241" i="15"/>
  <c r="F241" i="15"/>
  <c r="H240" i="15"/>
  <c r="G240" i="15"/>
  <c r="F240" i="15"/>
  <c r="H239" i="15"/>
  <c r="G239" i="15"/>
  <c r="F239" i="15"/>
  <c r="H238" i="15"/>
  <c r="G238" i="15"/>
  <c r="F238" i="15"/>
  <c r="E237" i="15"/>
  <c r="H237" i="15" s="1"/>
  <c r="D237" i="15"/>
  <c r="G237" i="15" s="1"/>
  <c r="C237" i="15"/>
  <c r="F237" i="15" s="1"/>
  <c r="B237" i="15"/>
  <c r="H236" i="15"/>
  <c r="G236" i="15"/>
  <c r="F236" i="15"/>
  <c r="H235" i="15"/>
  <c r="G235" i="15"/>
  <c r="F235" i="15"/>
  <c r="H234" i="15"/>
  <c r="G234" i="15"/>
  <c r="F234" i="15"/>
  <c r="E233" i="15"/>
  <c r="H233" i="15" s="1"/>
  <c r="D233" i="15"/>
  <c r="G233" i="15" s="1"/>
  <c r="C233" i="15"/>
  <c r="F233" i="15" s="1"/>
  <c r="B233" i="15"/>
  <c r="H232" i="15"/>
  <c r="G232" i="15"/>
  <c r="F232" i="15"/>
  <c r="H231" i="15"/>
  <c r="G231" i="15"/>
  <c r="F231" i="15"/>
  <c r="H230" i="15"/>
  <c r="G230" i="15"/>
  <c r="F230" i="15"/>
  <c r="E229" i="15"/>
  <c r="H229" i="15" s="1"/>
  <c r="D229" i="15"/>
  <c r="G229" i="15" s="1"/>
  <c r="C229" i="15"/>
  <c r="F229" i="15" s="1"/>
  <c r="B229" i="15"/>
  <c r="H228" i="15"/>
  <c r="G228" i="15"/>
  <c r="F228" i="15"/>
  <c r="H227" i="15"/>
  <c r="G227" i="15"/>
  <c r="F227" i="15"/>
  <c r="H226" i="15"/>
  <c r="G226" i="15"/>
  <c r="F226" i="15"/>
  <c r="C224" i="15"/>
  <c r="F224" i="15" s="1"/>
  <c r="B224" i="15"/>
  <c r="H223" i="15"/>
  <c r="G223" i="15"/>
  <c r="F223" i="15"/>
  <c r="F222" i="15"/>
  <c r="E222" i="15"/>
  <c r="D222" i="15"/>
  <c r="D224" i="15" s="1"/>
  <c r="G224" i="15" s="1"/>
  <c r="H221" i="15"/>
  <c r="G221" i="15"/>
  <c r="F221" i="15"/>
  <c r="E220" i="15"/>
  <c r="H220" i="15" s="1"/>
  <c r="D220" i="15"/>
  <c r="G220" i="15" s="1"/>
  <c r="C220" i="15"/>
  <c r="F220" i="15" s="1"/>
  <c r="B220" i="15"/>
  <c r="H219" i="15"/>
  <c r="G219" i="15"/>
  <c r="F219" i="15"/>
  <c r="H218" i="15"/>
  <c r="G218" i="15"/>
  <c r="F218" i="15"/>
  <c r="H217" i="15"/>
  <c r="G217" i="15"/>
  <c r="F217" i="15"/>
  <c r="E216" i="15"/>
  <c r="H216" i="15" s="1"/>
  <c r="D216" i="15"/>
  <c r="G216" i="15" s="1"/>
  <c r="C216" i="15"/>
  <c r="F216" i="15" s="1"/>
  <c r="B216" i="15"/>
  <c r="H215" i="15"/>
  <c r="G215" i="15"/>
  <c r="F215" i="15"/>
  <c r="H214" i="15"/>
  <c r="G214" i="15"/>
  <c r="F214" i="15"/>
  <c r="H213" i="15"/>
  <c r="G213" i="15"/>
  <c r="F213" i="15"/>
  <c r="E212" i="15"/>
  <c r="H212" i="15" s="1"/>
  <c r="D212" i="15"/>
  <c r="G212" i="15" s="1"/>
  <c r="C212" i="15"/>
  <c r="F212" i="15" s="1"/>
  <c r="B212" i="15"/>
  <c r="H211" i="15"/>
  <c r="G211" i="15"/>
  <c r="F211" i="15"/>
  <c r="H210" i="15"/>
  <c r="G210" i="15"/>
  <c r="F210" i="15"/>
  <c r="H209" i="15"/>
  <c r="G209" i="15"/>
  <c r="F209" i="15"/>
  <c r="E207" i="15"/>
  <c r="H207" i="15" s="1"/>
  <c r="D207" i="15"/>
  <c r="G207" i="15" s="1"/>
  <c r="C207" i="15"/>
  <c r="F207" i="15" s="1"/>
  <c r="B207" i="15"/>
  <c r="H206" i="15"/>
  <c r="G206" i="15"/>
  <c r="F206" i="15"/>
  <c r="H205" i="15"/>
  <c r="G205" i="15"/>
  <c r="F205" i="15"/>
  <c r="H204" i="15"/>
  <c r="G204" i="15"/>
  <c r="F204" i="15"/>
  <c r="E203" i="15"/>
  <c r="H203" i="15" s="1"/>
  <c r="D203" i="15"/>
  <c r="G203" i="15" s="1"/>
  <c r="C203" i="15"/>
  <c r="F203" i="15" s="1"/>
  <c r="B203" i="15"/>
  <c r="H202" i="15"/>
  <c r="G202" i="15"/>
  <c r="F202" i="15"/>
  <c r="H201" i="15"/>
  <c r="G201" i="15"/>
  <c r="F201" i="15"/>
  <c r="H200" i="15"/>
  <c r="G200" i="15"/>
  <c r="F200" i="15"/>
  <c r="E199" i="15"/>
  <c r="H199" i="15" s="1"/>
  <c r="D199" i="15"/>
  <c r="G199" i="15" s="1"/>
  <c r="C199" i="15"/>
  <c r="F199" i="15" s="1"/>
  <c r="B199" i="15"/>
  <c r="H198" i="15"/>
  <c r="G198" i="15"/>
  <c r="F198" i="15"/>
  <c r="H197" i="15"/>
  <c r="G197" i="15"/>
  <c r="F197" i="15"/>
  <c r="H196" i="15"/>
  <c r="G196" i="15"/>
  <c r="F196" i="15"/>
  <c r="E195" i="15"/>
  <c r="H195" i="15" s="1"/>
  <c r="D195" i="15"/>
  <c r="G195" i="15" s="1"/>
  <c r="C195" i="15"/>
  <c r="F195" i="15" s="1"/>
  <c r="B195" i="15"/>
  <c r="H194" i="15"/>
  <c r="G194" i="15"/>
  <c r="F194" i="15"/>
  <c r="H193" i="15"/>
  <c r="G193" i="15"/>
  <c r="F193" i="15"/>
  <c r="H192" i="15"/>
  <c r="G192" i="15"/>
  <c r="F192" i="15"/>
  <c r="E190" i="15"/>
  <c r="H190" i="15" s="1"/>
  <c r="D190" i="15"/>
  <c r="G190" i="15" s="1"/>
  <c r="C190" i="15"/>
  <c r="F190" i="15" s="1"/>
  <c r="B190" i="15"/>
  <c r="H189" i="15"/>
  <c r="G189" i="15"/>
  <c r="F189" i="15"/>
  <c r="H188" i="15"/>
  <c r="G188" i="15"/>
  <c r="F188" i="15"/>
  <c r="H187" i="15"/>
  <c r="G187" i="15"/>
  <c r="F187" i="15"/>
  <c r="E186" i="15"/>
  <c r="H186" i="15" s="1"/>
  <c r="D186" i="15"/>
  <c r="G186" i="15" s="1"/>
  <c r="C186" i="15"/>
  <c r="F186" i="15" s="1"/>
  <c r="B186" i="15"/>
  <c r="H185" i="15"/>
  <c r="G185" i="15"/>
  <c r="F185" i="15"/>
  <c r="H184" i="15"/>
  <c r="G184" i="15"/>
  <c r="F184" i="15"/>
  <c r="H183" i="15"/>
  <c r="G183" i="15"/>
  <c r="F183" i="15"/>
  <c r="E182" i="15"/>
  <c r="H182" i="15" s="1"/>
  <c r="D182" i="15"/>
  <c r="G182" i="15" s="1"/>
  <c r="C182" i="15"/>
  <c r="F182" i="15" s="1"/>
  <c r="B182" i="15"/>
  <c r="H181" i="15"/>
  <c r="G181" i="15"/>
  <c r="F181" i="15"/>
  <c r="H180" i="15"/>
  <c r="G180" i="15"/>
  <c r="F180" i="15"/>
  <c r="H179" i="15"/>
  <c r="G179" i="15"/>
  <c r="F179" i="15"/>
  <c r="E178" i="15"/>
  <c r="H178" i="15" s="1"/>
  <c r="D178" i="15"/>
  <c r="G178" i="15" s="1"/>
  <c r="C178" i="15"/>
  <c r="F178" i="15" s="1"/>
  <c r="B178" i="15"/>
  <c r="H177" i="15"/>
  <c r="G177" i="15"/>
  <c r="F177" i="15"/>
  <c r="H176" i="15"/>
  <c r="G176" i="15"/>
  <c r="F176" i="15"/>
  <c r="H175" i="15"/>
  <c r="G175" i="15"/>
  <c r="F175" i="15"/>
  <c r="E173" i="15"/>
  <c r="H173" i="15" s="1"/>
  <c r="D173" i="15"/>
  <c r="G173" i="15" s="1"/>
  <c r="C173" i="15"/>
  <c r="F173" i="15" s="1"/>
  <c r="B173" i="15"/>
  <c r="H172" i="15"/>
  <c r="G172" i="15"/>
  <c r="F172" i="15"/>
  <c r="H171" i="15"/>
  <c r="G171" i="15"/>
  <c r="F171" i="15"/>
  <c r="H170" i="15"/>
  <c r="G170" i="15"/>
  <c r="F170" i="15"/>
  <c r="E169" i="15"/>
  <c r="H169" i="15" s="1"/>
  <c r="D169" i="15"/>
  <c r="G169" i="15" s="1"/>
  <c r="C169" i="15"/>
  <c r="F169" i="15" s="1"/>
  <c r="B169" i="15"/>
  <c r="H168" i="15"/>
  <c r="G168" i="15"/>
  <c r="F168" i="15"/>
  <c r="H167" i="15"/>
  <c r="G167" i="15"/>
  <c r="F167" i="15"/>
  <c r="H166" i="15"/>
  <c r="G166" i="15"/>
  <c r="F166" i="15"/>
  <c r="E165" i="15"/>
  <c r="H165" i="15" s="1"/>
  <c r="D165" i="15"/>
  <c r="G165" i="15" s="1"/>
  <c r="C165" i="15"/>
  <c r="F165" i="15" s="1"/>
  <c r="B165" i="15"/>
  <c r="H164" i="15"/>
  <c r="G164" i="15"/>
  <c r="F164" i="15"/>
  <c r="H163" i="15"/>
  <c r="G163" i="15"/>
  <c r="F163" i="15"/>
  <c r="H162" i="15"/>
  <c r="G162" i="15"/>
  <c r="F162" i="15"/>
  <c r="E161" i="15"/>
  <c r="H161" i="15" s="1"/>
  <c r="D161" i="15"/>
  <c r="G161" i="15" s="1"/>
  <c r="C161" i="15"/>
  <c r="F161" i="15" s="1"/>
  <c r="B161" i="15"/>
  <c r="H160" i="15"/>
  <c r="G160" i="15"/>
  <c r="F160" i="15"/>
  <c r="H159" i="15"/>
  <c r="G159" i="15"/>
  <c r="F159" i="15"/>
  <c r="H158" i="15"/>
  <c r="G158" i="15"/>
  <c r="F158" i="15"/>
  <c r="E156" i="15"/>
  <c r="H156" i="15" s="1"/>
  <c r="D156" i="15"/>
  <c r="G156" i="15" s="1"/>
  <c r="C156" i="15"/>
  <c r="F156" i="15" s="1"/>
  <c r="B156" i="15"/>
  <c r="H155" i="15"/>
  <c r="G155" i="15"/>
  <c r="F155" i="15"/>
  <c r="H154" i="15"/>
  <c r="G154" i="15"/>
  <c r="F154" i="15"/>
  <c r="H153" i="15"/>
  <c r="G153" i="15"/>
  <c r="F153" i="15"/>
  <c r="E152" i="15"/>
  <c r="H152" i="15" s="1"/>
  <c r="D152" i="15"/>
  <c r="G152" i="15" s="1"/>
  <c r="C152" i="15"/>
  <c r="F152" i="15" s="1"/>
  <c r="B152" i="15"/>
  <c r="H151" i="15"/>
  <c r="G151" i="15"/>
  <c r="F151" i="15"/>
  <c r="H150" i="15"/>
  <c r="G150" i="15"/>
  <c r="F150" i="15"/>
  <c r="H149" i="15"/>
  <c r="G149" i="15"/>
  <c r="F149" i="15"/>
  <c r="E148" i="15"/>
  <c r="H148" i="15" s="1"/>
  <c r="D148" i="15"/>
  <c r="G148" i="15" s="1"/>
  <c r="C148" i="15"/>
  <c r="F148" i="15" s="1"/>
  <c r="B148" i="15"/>
  <c r="H147" i="15"/>
  <c r="G147" i="15"/>
  <c r="F147" i="15"/>
  <c r="H146" i="15"/>
  <c r="G146" i="15"/>
  <c r="F146" i="15"/>
  <c r="H145" i="15"/>
  <c r="G145" i="15"/>
  <c r="F145" i="15"/>
  <c r="E144" i="15"/>
  <c r="H144" i="15" s="1"/>
  <c r="D144" i="15"/>
  <c r="G144" i="15" s="1"/>
  <c r="C144" i="15"/>
  <c r="F144" i="15" s="1"/>
  <c r="B144" i="15"/>
  <c r="H143" i="15"/>
  <c r="G143" i="15"/>
  <c r="F143" i="15"/>
  <c r="H142" i="15"/>
  <c r="G142" i="15"/>
  <c r="F142" i="15"/>
  <c r="H141" i="15"/>
  <c r="G141" i="15"/>
  <c r="F141" i="15"/>
  <c r="E139" i="15"/>
  <c r="H139" i="15" s="1"/>
  <c r="D139" i="15"/>
  <c r="G139" i="15" s="1"/>
  <c r="C139" i="15"/>
  <c r="F139" i="15" s="1"/>
  <c r="B139" i="15"/>
  <c r="H138" i="15"/>
  <c r="G138" i="15"/>
  <c r="F138" i="15"/>
  <c r="H137" i="15"/>
  <c r="G137" i="15"/>
  <c r="F137" i="15"/>
  <c r="H136" i="15"/>
  <c r="G136" i="15"/>
  <c r="F136" i="15"/>
  <c r="E135" i="15"/>
  <c r="D135" i="15"/>
  <c r="C135" i="15"/>
  <c r="B135" i="15"/>
  <c r="H134" i="15"/>
  <c r="G134" i="15"/>
  <c r="F134" i="15"/>
  <c r="H133" i="15"/>
  <c r="G133" i="15"/>
  <c r="F133" i="15"/>
  <c r="H132" i="15"/>
  <c r="G132" i="15"/>
  <c r="F132" i="15"/>
  <c r="E131" i="15"/>
  <c r="H131" i="15" s="1"/>
  <c r="D131" i="15"/>
  <c r="G131" i="15" s="1"/>
  <c r="C131" i="15"/>
  <c r="F131" i="15" s="1"/>
  <c r="B131" i="15"/>
  <c r="H130" i="15"/>
  <c r="G130" i="15"/>
  <c r="F130" i="15"/>
  <c r="H129" i="15"/>
  <c r="G129" i="15"/>
  <c r="F129" i="15"/>
  <c r="H128" i="15"/>
  <c r="G128" i="15"/>
  <c r="F128" i="15"/>
  <c r="E127" i="15"/>
  <c r="H127" i="15" s="1"/>
  <c r="D127" i="15"/>
  <c r="G127" i="15" s="1"/>
  <c r="C127" i="15"/>
  <c r="F127" i="15" s="1"/>
  <c r="B127" i="15"/>
  <c r="H126" i="15"/>
  <c r="G126" i="15"/>
  <c r="F126" i="15"/>
  <c r="H125" i="15"/>
  <c r="G125" i="15"/>
  <c r="F125" i="15"/>
  <c r="H124" i="15"/>
  <c r="G124" i="15"/>
  <c r="F124" i="15"/>
  <c r="E122" i="15"/>
  <c r="H122" i="15" s="1"/>
  <c r="D122" i="15"/>
  <c r="G122" i="15" s="1"/>
  <c r="C122" i="15"/>
  <c r="F122" i="15" s="1"/>
  <c r="B122" i="15"/>
  <c r="H121" i="15"/>
  <c r="G121" i="15"/>
  <c r="F121" i="15"/>
  <c r="H120" i="15"/>
  <c r="G120" i="15"/>
  <c r="F120" i="15"/>
  <c r="H119" i="15"/>
  <c r="G119" i="15"/>
  <c r="F119" i="15"/>
  <c r="E118" i="15"/>
  <c r="H118" i="15" s="1"/>
  <c r="D118" i="15"/>
  <c r="G118" i="15" s="1"/>
  <c r="C118" i="15"/>
  <c r="F118" i="15" s="1"/>
  <c r="B118" i="15"/>
  <c r="H117" i="15"/>
  <c r="G117" i="15"/>
  <c r="F117" i="15"/>
  <c r="H116" i="15"/>
  <c r="G116" i="15"/>
  <c r="F116" i="15"/>
  <c r="H115" i="15"/>
  <c r="G115" i="15"/>
  <c r="F115" i="15"/>
  <c r="E114" i="15"/>
  <c r="H114" i="15" s="1"/>
  <c r="D114" i="15"/>
  <c r="G114" i="15" s="1"/>
  <c r="C114" i="15"/>
  <c r="F114" i="15" s="1"/>
  <c r="B114" i="15"/>
  <c r="H113" i="15"/>
  <c r="G113" i="15"/>
  <c r="F113" i="15"/>
  <c r="H112" i="15"/>
  <c r="G112" i="15"/>
  <c r="F112" i="15"/>
  <c r="H111" i="15"/>
  <c r="G111" i="15"/>
  <c r="F111" i="15"/>
  <c r="E110" i="15"/>
  <c r="H110" i="15" s="1"/>
  <c r="D110" i="15"/>
  <c r="G110" i="15" s="1"/>
  <c r="C110" i="15"/>
  <c r="F110" i="15" s="1"/>
  <c r="B110" i="15"/>
  <c r="H109" i="15"/>
  <c r="G109" i="15"/>
  <c r="F109" i="15"/>
  <c r="H108" i="15"/>
  <c r="G108" i="15"/>
  <c r="F108" i="15"/>
  <c r="H107" i="15"/>
  <c r="G107" i="15"/>
  <c r="F107" i="15"/>
  <c r="E105" i="15"/>
  <c r="H105" i="15" s="1"/>
  <c r="D105" i="15"/>
  <c r="G105" i="15" s="1"/>
  <c r="C105" i="15"/>
  <c r="F105" i="15" s="1"/>
  <c r="B105" i="15"/>
  <c r="H104" i="15"/>
  <c r="G104" i="15"/>
  <c r="F104" i="15"/>
  <c r="H103" i="15"/>
  <c r="G103" i="15"/>
  <c r="F103" i="15"/>
  <c r="H102" i="15"/>
  <c r="G102" i="15"/>
  <c r="F102" i="15"/>
  <c r="E101" i="15"/>
  <c r="H101" i="15" s="1"/>
  <c r="D101" i="15"/>
  <c r="G101" i="15" s="1"/>
  <c r="C101" i="15"/>
  <c r="F101" i="15" s="1"/>
  <c r="B101" i="15"/>
  <c r="H100" i="15"/>
  <c r="G100" i="15"/>
  <c r="F100" i="15"/>
  <c r="H99" i="15"/>
  <c r="G99" i="15"/>
  <c r="F99" i="15"/>
  <c r="H98" i="15"/>
  <c r="G98" i="15"/>
  <c r="F98" i="15"/>
  <c r="E97" i="15"/>
  <c r="H97" i="15" s="1"/>
  <c r="D97" i="15"/>
  <c r="G97" i="15" s="1"/>
  <c r="C97" i="15"/>
  <c r="F97" i="15" s="1"/>
  <c r="B97" i="15"/>
  <c r="H96" i="15"/>
  <c r="G96" i="15"/>
  <c r="F96" i="15"/>
  <c r="H95" i="15"/>
  <c r="G95" i="15"/>
  <c r="F95" i="15"/>
  <c r="H94" i="15"/>
  <c r="G94" i="15"/>
  <c r="F94" i="15"/>
  <c r="E93" i="15"/>
  <c r="H93" i="15" s="1"/>
  <c r="D93" i="15"/>
  <c r="G93" i="15" s="1"/>
  <c r="C93" i="15"/>
  <c r="F93" i="15" s="1"/>
  <c r="B93" i="15"/>
  <c r="H92" i="15"/>
  <c r="G92" i="15"/>
  <c r="F92" i="15"/>
  <c r="H91" i="15"/>
  <c r="G91" i="15"/>
  <c r="F91" i="15"/>
  <c r="H90" i="15"/>
  <c r="G90" i="15"/>
  <c r="F90" i="15"/>
  <c r="H83" i="15"/>
  <c r="G83" i="15"/>
  <c r="F83" i="15"/>
  <c r="H82" i="15"/>
  <c r="G82" i="15"/>
  <c r="F82" i="15"/>
  <c r="H81" i="15"/>
  <c r="G81" i="15"/>
  <c r="F81" i="15"/>
  <c r="H80" i="15"/>
  <c r="G80" i="15"/>
  <c r="F80" i="15"/>
  <c r="H78" i="15"/>
  <c r="G78" i="15"/>
  <c r="F78" i="15"/>
  <c r="H77" i="15"/>
  <c r="G77" i="15"/>
  <c r="F77" i="15"/>
  <c r="H76" i="15"/>
  <c r="G76" i="15"/>
  <c r="F76" i="15"/>
  <c r="H75" i="15"/>
  <c r="G75" i="15"/>
  <c r="F75" i="15"/>
  <c r="H73" i="15"/>
  <c r="G73" i="15"/>
  <c r="F73" i="15"/>
  <c r="H72" i="15"/>
  <c r="G72" i="15"/>
  <c r="F72" i="15"/>
  <c r="H71" i="15"/>
  <c r="G71" i="15"/>
  <c r="F71" i="15"/>
  <c r="H70" i="15"/>
  <c r="G70" i="15"/>
  <c r="F70" i="15"/>
  <c r="H68" i="15"/>
  <c r="G68" i="15"/>
  <c r="F68" i="15"/>
  <c r="H67" i="15"/>
  <c r="G67" i="15"/>
  <c r="F67" i="15"/>
  <c r="H66" i="15"/>
  <c r="G66" i="15"/>
  <c r="F66" i="15"/>
  <c r="H65" i="15"/>
  <c r="G65" i="15"/>
  <c r="F65" i="15"/>
  <c r="H63" i="15"/>
  <c r="G63" i="15"/>
  <c r="F63" i="15"/>
  <c r="H62" i="15"/>
  <c r="G62" i="15"/>
  <c r="F62" i="15"/>
  <c r="H61" i="15"/>
  <c r="G61" i="15"/>
  <c r="F61" i="15"/>
  <c r="H60" i="15"/>
  <c r="G60" i="15"/>
  <c r="F60" i="15"/>
  <c r="H58" i="15"/>
  <c r="G58" i="15"/>
  <c r="F58" i="15"/>
  <c r="H57" i="15"/>
  <c r="G57" i="15"/>
  <c r="F57" i="15"/>
  <c r="H56" i="15"/>
  <c r="G56" i="15"/>
  <c r="F56" i="15"/>
  <c r="H55" i="15"/>
  <c r="G55" i="15"/>
  <c r="F55" i="15"/>
  <c r="H53" i="15"/>
  <c r="G53" i="15"/>
  <c r="F53" i="15"/>
  <c r="H52" i="15"/>
  <c r="G52" i="15"/>
  <c r="F52" i="15"/>
  <c r="H51" i="15"/>
  <c r="G51" i="15"/>
  <c r="F51" i="15"/>
  <c r="H50" i="15"/>
  <c r="G50" i="15"/>
  <c r="F50" i="15"/>
  <c r="H48" i="15"/>
  <c r="G48" i="15"/>
  <c r="F48" i="15"/>
  <c r="H47" i="15"/>
  <c r="G47" i="15"/>
  <c r="F47" i="15"/>
  <c r="H46" i="15"/>
  <c r="G46" i="15"/>
  <c r="F46" i="15"/>
  <c r="H45" i="15"/>
  <c r="G45" i="15"/>
  <c r="F45" i="15"/>
  <c r="H43" i="15"/>
  <c r="G43" i="15"/>
  <c r="F43" i="15"/>
  <c r="H42" i="15"/>
  <c r="G42" i="15"/>
  <c r="F42" i="15"/>
  <c r="H41" i="15"/>
  <c r="G41" i="15"/>
  <c r="F41" i="15"/>
  <c r="H40" i="15"/>
  <c r="G40" i="15"/>
  <c r="F40" i="15"/>
  <c r="H38" i="15"/>
  <c r="G38" i="15"/>
  <c r="F38" i="15"/>
  <c r="H37" i="15"/>
  <c r="G37" i="15"/>
  <c r="F37" i="15"/>
  <c r="H36" i="15"/>
  <c r="G36" i="15"/>
  <c r="F36" i="15"/>
  <c r="H35" i="15"/>
  <c r="G35" i="15"/>
  <c r="F35" i="15"/>
  <c r="H33" i="15"/>
  <c r="G33" i="15"/>
  <c r="F33" i="15"/>
  <c r="H32" i="15"/>
  <c r="G32" i="15"/>
  <c r="F32" i="15"/>
  <c r="H31" i="15"/>
  <c r="G31" i="15"/>
  <c r="F31" i="15"/>
  <c r="H30" i="15"/>
  <c r="G30" i="15"/>
  <c r="F30" i="15"/>
  <c r="H28" i="15"/>
  <c r="G28" i="15"/>
  <c r="F28" i="15"/>
  <c r="H27" i="15"/>
  <c r="G27" i="15"/>
  <c r="F27" i="15"/>
  <c r="H26" i="15"/>
  <c r="G26" i="15"/>
  <c r="F26" i="15"/>
  <c r="H25" i="15"/>
  <c r="G25" i="15"/>
  <c r="F25" i="15"/>
  <c r="H23" i="15"/>
  <c r="G23" i="15"/>
  <c r="F23" i="15"/>
  <c r="H22" i="15"/>
  <c r="G22" i="15"/>
  <c r="F22" i="15"/>
  <c r="H21" i="15"/>
  <c r="G21" i="15"/>
  <c r="F21" i="15"/>
  <c r="H20" i="15"/>
  <c r="G20" i="15"/>
  <c r="F20" i="15"/>
  <c r="H18" i="15"/>
  <c r="G18" i="15"/>
  <c r="F18" i="15"/>
  <c r="H17" i="15"/>
  <c r="G17" i="15"/>
  <c r="F17" i="15"/>
  <c r="H16" i="15"/>
  <c r="G16" i="15"/>
  <c r="F16" i="15"/>
  <c r="H15" i="15"/>
  <c r="G15" i="15"/>
  <c r="F15" i="15"/>
  <c r="A14" i="15"/>
  <c r="A19" i="15" s="1"/>
  <c r="A24" i="15" s="1"/>
  <c r="A29" i="15" s="1"/>
  <c r="A34" i="15" s="1"/>
  <c r="A39" i="15" s="1"/>
  <c r="A44" i="15" s="1"/>
  <c r="A49" i="15" s="1"/>
  <c r="A54" i="15" s="1"/>
  <c r="A59" i="15" s="1"/>
  <c r="A64" i="15" s="1"/>
  <c r="A69" i="15" s="1"/>
  <c r="A74" i="15" s="1"/>
  <c r="A79" i="15" s="1"/>
  <c r="H13" i="15"/>
  <c r="G13" i="15"/>
  <c r="F13" i="15"/>
  <c r="H12" i="15"/>
  <c r="G12" i="15"/>
  <c r="F12" i="15"/>
  <c r="H11" i="15"/>
  <c r="G11" i="15"/>
  <c r="F11" i="15"/>
  <c r="H10" i="15"/>
  <c r="G10" i="15"/>
  <c r="F10" i="15"/>
  <c r="I29" i="14"/>
  <c r="I28" i="14"/>
  <c r="O193" i="4"/>
  <c r="N193" i="4"/>
  <c r="O192" i="4"/>
  <c r="N192" i="4"/>
  <c r="O191" i="4"/>
  <c r="N191" i="4"/>
  <c r="O190" i="4"/>
  <c r="N190" i="4"/>
  <c r="O189" i="4"/>
  <c r="N189" i="4"/>
  <c r="O188" i="4"/>
  <c r="N188" i="4"/>
  <c r="O187" i="4"/>
  <c r="N187" i="4"/>
  <c r="O186" i="4"/>
  <c r="N186" i="4"/>
  <c r="O185" i="4"/>
  <c r="N185" i="4"/>
  <c r="O184" i="4"/>
  <c r="N184" i="4"/>
  <c r="O183" i="4"/>
  <c r="N183" i="4"/>
  <c r="O182" i="4"/>
  <c r="N182" i="4"/>
  <c r="O181" i="4"/>
  <c r="N181" i="4"/>
  <c r="O180" i="4"/>
  <c r="N180" i="4"/>
  <c r="O179" i="4"/>
  <c r="N179" i="4"/>
  <c r="O178" i="4"/>
  <c r="N178" i="4"/>
  <c r="O177" i="4"/>
  <c r="N177" i="4"/>
  <c r="O176" i="4"/>
  <c r="N176" i="4"/>
  <c r="O175" i="4"/>
  <c r="N175" i="4"/>
  <c r="O174" i="4"/>
  <c r="N174" i="4"/>
  <c r="O173" i="4"/>
  <c r="N173" i="4"/>
  <c r="O172" i="4"/>
  <c r="N172" i="4"/>
  <c r="O171" i="4"/>
  <c r="N171" i="4"/>
  <c r="O170" i="4"/>
  <c r="N170" i="4"/>
  <c r="O169" i="4"/>
  <c r="N169" i="4"/>
  <c r="O168" i="4"/>
  <c r="N168" i="4"/>
  <c r="O167" i="4"/>
  <c r="N167" i="4"/>
  <c r="O166" i="4"/>
  <c r="N166" i="4"/>
  <c r="O165" i="4"/>
  <c r="N165" i="4"/>
  <c r="O164" i="4"/>
  <c r="N164" i="4"/>
  <c r="O163" i="4"/>
  <c r="N163" i="4"/>
  <c r="O162" i="4"/>
  <c r="N162" i="4"/>
  <c r="O161" i="4"/>
  <c r="N161" i="4"/>
  <c r="O160" i="4"/>
  <c r="N160" i="4"/>
  <c r="O159" i="4"/>
  <c r="N159" i="4"/>
  <c r="O158" i="4"/>
  <c r="N158" i="4"/>
  <c r="O157" i="4"/>
  <c r="N157" i="4"/>
  <c r="O156" i="4"/>
  <c r="N156" i="4"/>
  <c r="O155" i="4"/>
  <c r="O154" i="4"/>
  <c r="O147" i="4"/>
  <c r="N147" i="4"/>
  <c r="O146" i="4"/>
  <c r="N146" i="4"/>
  <c r="O145" i="4"/>
  <c r="N145" i="4"/>
  <c r="O144" i="4"/>
  <c r="N144" i="4"/>
  <c r="O143" i="4"/>
  <c r="N143" i="4"/>
  <c r="O142" i="4"/>
  <c r="N142" i="4"/>
  <c r="O141" i="4"/>
  <c r="N141" i="4"/>
  <c r="O140" i="4"/>
  <c r="N140" i="4"/>
  <c r="O139" i="4"/>
  <c r="N139" i="4"/>
  <c r="O138" i="4"/>
  <c r="N138" i="4"/>
  <c r="O137" i="4"/>
  <c r="N137" i="4"/>
  <c r="O136" i="4"/>
  <c r="N136" i="4"/>
  <c r="O135" i="4"/>
  <c r="N135" i="4"/>
  <c r="O134" i="4"/>
  <c r="N134" i="4"/>
  <c r="O133" i="4"/>
  <c r="N133" i="4"/>
  <c r="O132" i="4"/>
  <c r="N132" i="4"/>
  <c r="O131" i="4"/>
  <c r="N131" i="4"/>
  <c r="O130" i="4"/>
  <c r="N130" i="4"/>
  <c r="O129" i="4"/>
  <c r="N129" i="4"/>
  <c r="O128" i="4"/>
  <c r="N128" i="4"/>
  <c r="O127" i="4"/>
  <c r="N127" i="4"/>
  <c r="O126" i="4"/>
  <c r="N126" i="4"/>
  <c r="O125" i="4"/>
  <c r="N125" i="4"/>
  <c r="O124" i="4"/>
  <c r="N124" i="4"/>
  <c r="O123" i="4"/>
  <c r="N123" i="4"/>
  <c r="O122" i="4"/>
  <c r="N122" i="4"/>
  <c r="O121" i="4"/>
  <c r="N121" i="4"/>
  <c r="O120" i="4"/>
  <c r="N120" i="4"/>
  <c r="O119" i="4"/>
  <c r="N119" i="4"/>
  <c r="O118" i="4"/>
  <c r="N118" i="4"/>
  <c r="O117" i="4"/>
  <c r="N117" i="4"/>
  <c r="O116" i="4"/>
  <c r="N116" i="4"/>
  <c r="O115" i="4"/>
  <c r="N115" i="4"/>
  <c r="O114" i="4"/>
  <c r="N114" i="4"/>
  <c r="O113" i="4"/>
  <c r="N113" i="4"/>
  <c r="O112" i="4"/>
  <c r="N112" i="4"/>
  <c r="O111" i="4"/>
  <c r="N111" i="4"/>
  <c r="O110" i="4"/>
  <c r="N110" i="4"/>
  <c r="O109" i="4"/>
  <c r="N109" i="4"/>
  <c r="O108" i="4"/>
  <c r="O101" i="4"/>
  <c r="N101" i="4"/>
  <c r="O100" i="4"/>
  <c r="N100" i="4"/>
  <c r="O99" i="4"/>
  <c r="N99" i="4"/>
  <c r="O98" i="4"/>
  <c r="N98" i="4"/>
  <c r="O97" i="4"/>
  <c r="N97" i="4"/>
  <c r="O96" i="4"/>
  <c r="N96" i="4"/>
  <c r="O95" i="4"/>
  <c r="N95" i="4"/>
  <c r="O94" i="4"/>
  <c r="N94" i="4"/>
  <c r="O93" i="4"/>
  <c r="N93" i="4"/>
  <c r="O92" i="4"/>
  <c r="N92" i="4"/>
  <c r="O91" i="4"/>
  <c r="N91" i="4"/>
  <c r="O90" i="4"/>
  <c r="N90" i="4"/>
  <c r="O89" i="4"/>
  <c r="N89" i="4"/>
  <c r="O88" i="4"/>
  <c r="N88" i="4"/>
  <c r="O87" i="4"/>
  <c r="N87" i="4"/>
  <c r="O86" i="4"/>
  <c r="N86" i="4"/>
  <c r="O85" i="4"/>
  <c r="N85" i="4"/>
  <c r="O84" i="4"/>
  <c r="N84" i="4"/>
  <c r="O83" i="4"/>
  <c r="N83" i="4"/>
  <c r="O82" i="4"/>
  <c r="N82" i="4"/>
  <c r="O81" i="4"/>
  <c r="N81" i="4"/>
  <c r="O80" i="4"/>
  <c r="N80" i="4"/>
  <c r="O79" i="4"/>
  <c r="N79" i="4"/>
  <c r="O78" i="4"/>
  <c r="N78" i="4"/>
  <c r="O77" i="4"/>
  <c r="N77" i="4"/>
  <c r="O76" i="4"/>
  <c r="N76" i="4"/>
  <c r="O75" i="4"/>
  <c r="N75" i="4"/>
  <c r="O74" i="4"/>
  <c r="N74" i="4"/>
  <c r="O73" i="4"/>
  <c r="N73" i="4"/>
  <c r="O72" i="4"/>
  <c r="N72" i="4"/>
  <c r="O71" i="4"/>
  <c r="N71" i="4"/>
  <c r="O70" i="4"/>
  <c r="N70" i="4"/>
  <c r="O69" i="4"/>
  <c r="N69" i="4"/>
  <c r="O68" i="4"/>
  <c r="N68" i="4"/>
  <c r="O67" i="4"/>
  <c r="N67" i="4"/>
  <c r="O66" i="4"/>
  <c r="N66" i="4"/>
  <c r="O65" i="4"/>
  <c r="N65" i="4"/>
  <c r="O64" i="4"/>
  <c r="N64" i="4"/>
  <c r="A64" i="4"/>
  <c r="A63" i="4" s="1"/>
  <c r="A62" i="4" s="1"/>
  <c r="A61" i="4" s="1"/>
  <c r="A60" i="4" s="1"/>
  <c r="A59" i="4" s="1"/>
  <c r="A58" i="4" s="1"/>
  <c r="A57" i="4" s="1"/>
  <c r="A56" i="4" s="1"/>
  <c r="A55" i="4" s="1"/>
  <c r="A54" i="4" s="1"/>
  <c r="A53" i="4" s="1"/>
  <c r="A52" i="4" s="1"/>
  <c r="A51" i="4" s="1"/>
  <c r="A50" i="4" s="1"/>
  <c r="A49" i="4" s="1"/>
  <c r="A48" i="4" s="1"/>
  <c r="A47" i="4" s="1"/>
  <c r="A46" i="4" s="1"/>
  <c r="O63" i="4"/>
  <c r="N63" i="4"/>
  <c r="O62" i="4"/>
  <c r="N62" i="4"/>
  <c r="O61" i="4"/>
  <c r="N61" i="4"/>
  <c r="O60" i="4"/>
  <c r="N60" i="4"/>
  <c r="O59" i="4"/>
  <c r="N59" i="4"/>
  <c r="O58" i="4"/>
  <c r="N58" i="4"/>
  <c r="O57" i="4"/>
  <c r="N57" i="4"/>
  <c r="O56" i="4"/>
  <c r="N56" i="4"/>
  <c r="O55" i="4"/>
  <c r="N55" i="4"/>
  <c r="O54" i="4"/>
  <c r="N54" i="4"/>
  <c r="O53" i="4"/>
  <c r="O52" i="4"/>
  <c r="O51" i="4"/>
  <c r="O50" i="4"/>
  <c r="O49" i="4"/>
  <c r="O48" i="4"/>
  <c r="O47" i="4"/>
  <c r="O40" i="4"/>
  <c r="N40" i="4"/>
  <c r="O39" i="4"/>
  <c r="N39" i="4"/>
  <c r="O38" i="4"/>
  <c r="N38" i="4"/>
  <c r="O37" i="4"/>
  <c r="N37" i="4"/>
  <c r="O36" i="4"/>
  <c r="N36" i="4"/>
  <c r="O35" i="4"/>
  <c r="N35" i="4"/>
  <c r="O34" i="4"/>
  <c r="N34" i="4"/>
  <c r="O33" i="4"/>
  <c r="N33" i="4"/>
  <c r="O32" i="4"/>
  <c r="N32" i="4"/>
  <c r="O31" i="4"/>
  <c r="N31" i="4"/>
  <c r="O30" i="4"/>
  <c r="N30" i="4"/>
  <c r="O29" i="4"/>
  <c r="N29" i="4"/>
  <c r="O28" i="4"/>
  <c r="N28" i="4"/>
  <c r="O27" i="4"/>
  <c r="N27" i="4"/>
  <c r="O26" i="4"/>
  <c r="N26" i="4"/>
  <c r="O25" i="4"/>
  <c r="N25" i="4"/>
  <c r="O24" i="4"/>
  <c r="N24" i="4"/>
  <c r="O23" i="4"/>
  <c r="N23" i="4"/>
  <c r="O22" i="4"/>
  <c r="N22" i="4"/>
  <c r="O21" i="4"/>
  <c r="N21" i="4"/>
  <c r="O20" i="4"/>
  <c r="N20" i="4"/>
  <c r="O19" i="4"/>
  <c r="N19" i="4"/>
  <c r="O18" i="4"/>
  <c r="N18" i="4"/>
  <c r="O17" i="4"/>
  <c r="N17" i="4"/>
  <c r="O16" i="4"/>
  <c r="N16" i="4"/>
  <c r="O15" i="4"/>
  <c r="N15" i="4"/>
  <c r="O14" i="4"/>
  <c r="N14" i="4"/>
  <c r="O13" i="4"/>
  <c r="N13" i="4"/>
  <c r="O12" i="4"/>
  <c r="N12" i="4"/>
  <c r="O11" i="4"/>
  <c r="N11" i="4"/>
  <c r="O10" i="4"/>
  <c r="N10" i="4"/>
  <c r="O9" i="4"/>
  <c r="N9" i="4"/>
  <c r="O8" i="4"/>
  <c r="N8" i="4"/>
  <c r="O7" i="4"/>
  <c r="N7" i="4"/>
  <c r="O6" i="4"/>
  <c r="N6" i="4"/>
  <c r="O5" i="4"/>
  <c r="N5" i="4"/>
  <c r="Q98" i="13"/>
  <c r="P98" i="13"/>
  <c r="O98" i="13"/>
  <c r="N98" i="13"/>
  <c r="Q97" i="13"/>
  <c r="P97" i="13"/>
  <c r="O97" i="13"/>
  <c r="N97" i="13"/>
  <c r="Q96" i="13"/>
  <c r="P96" i="13"/>
  <c r="O96" i="13"/>
  <c r="N96" i="13"/>
  <c r="Q95" i="13"/>
  <c r="P95" i="13"/>
  <c r="O95" i="13"/>
  <c r="N95" i="13"/>
  <c r="Q94" i="13"/>
  <c r="P94" i="13"/>
  <c r="O94" i="13"/>
  <c r="N94" i="13"/>
  <c r="Q93" i="13"/>
  <c r="P93" i="13"/>
  <c r="O93" i="13"/>
  <c r="N93" i="13"/>
  <c r="Q92" i="13"/>
  <c r="P92" i="13"/>
  <c r="O92" i="13"/>
  <c r="N92" i="13"/>
  <c r="Q91" i="13"/>
  <c r="P91" i="13"/>
  <c r="O91" i="13"/>
  <c r="N91" i="13"/>
  <c r="Q90" i="13"/>
  <c r="P90" i="13"/>
  <c r="O90" i="13"/>
  <c r="N90" i="13"/>
  <c r="Q89" i="13"/>
  <c r="P89" i="13"/>
  <c r="O89" i="13"/>
  <c r="N89" i="13"/>
  <c r="Q88" i="13"/>
  <c r="P88" i="13"/>
  <c r="O88" i="13"/>
  <c r="N88" i="13"/>
  <c r="Q87" i="13"/>
  <c r="P87" i="13"/>
  <c r="O87" i="13"/>
  <c r="N87" i="13"/>
  <c r="Q86" i="13"/>
  <c r="P86" i="13"/>
  <c r="O86" i="13"/>
  <c r="N86" i="13"/>
  <c r="Q85" i="13"/>
  <c r="P85" i="13"/>
  <c r="O85" i="13"/>
  <c r="N85" i="13"/>
  <c r="Q84" i="13"/>
  <c r="P84" i="13"/>
  <c r="O84" i="13"/>
  <c r="N84" i="13"/>
  <c r="Q83" i="13"/>
  <c r="P83" i="13"/>
  <c r="O83" i="13"/>
  <c r="N83" i="13"/>
  <c r="Q82" i="13"/>
  <c r="P82" i="13"/>
  <c r="O82" i="13"/>
  <c r="N82" i="13"/>
  <c r="Q81" i="13"/>
  <c r="P81" i="13"/>
  <c r="O81" i="13"/>
  <c r="N81" i="13"/>
  <c r="Q75" i="13"/>
  <c r="P75" i="13"/>
  <c r="O75" i="13"/>
  <c r="N75" i="13"/>
  <c r="Q74" i="13"/>
  <c r="P74" i="13"/>
  <c r="O74" i="13"/>
  <c r="N74" i="13"/>
  <c r="Q73" i="13"/>
  <c r="P73" i="13"/>
  <c r="O73" i="13"/>
  <c r="N73" i="13"/>
  <c r="Q72" i="13"/>
  <c r="P72" i="13"/>
  <c r="O72" i="13"/>
  <c r="N72" i="13"/>
  <c r="Q71" i="13"/>
  <c r="P71" i="13"/>
  <c r="O71" i="13"/>
  <c r="N71" i="13"/>
  <c r="Q70" i="13"/>
  <c r="P70" i="13"/>
  <c r="O70" i="13"/>
  <c r="N70" i="13"/>
  <c r="Q69" i="13"/>
  <c r="P69" i="13"/>
  <c r="O69" i="13"/>
  <c r="N69" i="13"/>
  <c r="Q68" i="13"/>
  <c r="S69" i="13" s="1"/>
  <c r="P68" i="13"/>
  <c r="O68" i="13"/>
  <c r="N68" i="13"/>
  <c r="Q67" i="13"/>
  <c r="P67" i="13"/>
  <c r="O67" i="13"/>
  <c r="N67" i="13"/>
  <c r="Q66" i="13"/>
  <c r="P66" i="13"/>
  <c r="O66" i="13"/>
  <c r="N66" i="13"/>
  <c r="Q65" i="13"/>
  <c r="S66" i="13" s="1"/>
  <c r="P65" i="13"/>
  <c r="O65" i="13"/>
  <c r="N65" i="13"/>
  <c r="Q64" i="13"/>
  <c r="P64" i="13"/>
  <c r="O64" i="13"/>
  <c r="N64" i="13"/>
  <c r="Q63" i="13"/>
  <c r="P63" i="13"/>
  <c r="O63" i="13"/>
  <c r="N63" i="13"/>
  <c r="Q62" i="13"/>
  <c r="S63" i="13" s="1"/>
  <c r="P62" i="13"/>
  <c r="O62" i="13"/>
  <c r="N62" i="13"/>
  <c r="Q61" i="13"/>
  <c r="P61" i="13"/>
  <c r="O61" i="13"/>
  <c r="N61" i="13"/>
  <c r="Q60" i="13"/>
  <c r="P60" i="13"/>
  <c r="O60" i="13"/>
  <c r="N60" i="13"/>
  <c r="Q59" i="13"/>
  <c r="S60" i="13" s="1"/>
  <c r="P59" i="13"/>
  <c r="O59" i="13"/>
  <c r="N59" i="13"/>
  <c r="Q58" i="13"/>
  <c r="P58" i="13"/>
  <c r="O58" i="13"/>
  <c r="N58" i="13"/>
  <c r="P50" i="13"/>
  <c r="O50" i="13"/>
  <c r="Q49" i="13"/>
  <c r="P49" i="13"/>
  <c r="O49" i="13"/>
  <c r="N49" i="13"/>
  <c r="Q48" i="13"/>
  <c r="O48" i="13"/>
  <c r="N48" i="13"/>
  <c r="H48" i="13"/>
  <c r="Q47" i="13"/>
  <c r="P47" i="13"/>
  <c r="O47" i="13"/>
  <c r="N47" i="13"/>
  <c r="Q46" i="13"/>
  <c r="P46" i="13"/>
  <c r="O46" i="13"/>
  <c r="N46" i="13"/>
  <c r="Q45" i="13"/>
  <c r="P45" i="13"/>
  <c r="O45" i="13"/>
  <c r="N45" i="13"/>
  <c r="Q44" i="13"/>
  <c r="P44" i="13"/>
  <c r="O44" i="13"/>
  <c r="N44" i="13"/>
  <c r="P37" i="13"/>
  <c r="O37" i="13"/>
  <c r="N37" i="13"/>
  <c r="Q36" i="13"/>
  <c r="P36" i="13"/>
  <c r="O36" i="13"/>
  <c r="N36" i="13"/>
  <c r="Q35" i="13"/>
  <c r="O35" i="13"/>
  <c r="N35" i="13"/>
  <c r="H35" i="13"/>
  <c r="P35" i="13" s="1"/>
  <c r="Q34" i="13"/>
  <c r="P34" i="13"/>
  <c r="O34" i="13"/>
  <c r="N34" i="13"/>
  <c r="Q33" i="13"/>
  <c r="P33" i="13"/>
  <c r="O33" i="13"/>
  <c r="N33" i="13"/>
  <c r="Q32" i="13"/>
  <c r="P32" i="13"/>
  <c r="O32" i="13"/>
  <c r="N32" i="13"/>
  <c r="Q31" i="13"/>
  <c r="P31" i="13"/>
  <c r="O31" i="13"/>
  <c r="N31" i="13"/>
  <c r="Q30" i="13"/>
  <c r="P30" i="13"/>
  <c r="O30" i="13"/>
  <c r="N30" i="13"/>
  <c r="Q29" i="13"/>
  <c r="P29" i="13"/>
  <c r="O29" i="13"/>
  <c r="N29" i="13"/>
  <c r="Q28" i="13"/>
  <c r="P28" i="13"/>
  <c r="O28" i="13"/>
  <c r="N28" i="13"/>
  <c r="Q27" i="13"/>
  <c r="P27" i="13"/>
  <c r="O27" i="13"/>
  <c r="N27" i="13"/>
  <c r="Q26" i="13"/>
  <c r="P26" i="13"/>
  <c r="O26" i="13"/>
  <c r="N26" i="13"/>
  <c r="Q25" i="13"/>
  <c r="P25" i="13"/>
  <c r="O25" i="13"/>
  <c r="N25" i="13"/>
  <c r="Q24" i="13"/>
  <c r="P24" i="13"/>
  <c r="O24" i="13"/>
  <c r="N24" i="13"/>
  <c r="Q23" i="13"/>
  <c r="P23" i="13"/>
  <c r="O23" i="13"/>
  <c r="N23" i="13"/>
  <c r="Q22" i="13"/>
  <c r="P22" i="13"/>
  <c r="O22" i="13"/>
  <c r="N22" i="13"/>
  <c r="Q21" i="13"/>
  <c r="P21" i="13"/>
  <c r="O21" i="13"/>
  <c r="N21" i="13"/>
  <c r="Q20" i="13"/>
  <c r="P20" i="13"/>
  <c r="O20" i="13"/>
  <c r="N20" i="13"/>
  <c r="Q19" i="13"/>
  <c r="P19" i="13"/>
  <c r="O19" i="13"/>
  <c r="N19" i="13"/>
  <c r="Q18" i="13"/>
  <c r="P18" i="13"/>
  <c r="O18" i="13"/>
  <c r="N18" i="13"/>
  <c r="Q17" i="13"/>
  <c r="P17" i="13"/>
  <c r="O17" i="13"/>
  <c r="N17" i="13"/>
  <c r="Q16" i="13"/>
  <c r="P16" i="13"/>
  <c r="O16" i="13"/>
  <c r="N16" i="13"/>
  <c r="R15" i="13"/>
  <c r="Q15" i="13"/>
  <c r="P15" i="13"/>
  <c r="O15" i="13"/>
  <c r="N15" i="13"/>
  <c r="R14" i="13"/>
  <c r="Q14" i="13"/>
  <c r="P14" i="13"/>
  <c r="O14" i="13"/>
  <c r="N14" i="13"/>
  <c r="R13" i="13"/>
  <c r="Q13" i="13"/>
  <c r="P13" i="13"/>
  <c r="O13" i="13"/>
  <c r="N13" i="13"/>
  <c r="R12" i="13"/>
  <c r="Q12" i="13"/>
  <c r="P12" i="13"/>
  <c r="O12" i="13"/>
  <c r="N12" i="13"/>
  <c r="R11" i="13"/>
  <c r="Q11" i="13"/>
  <c r="P11" i="13"/>
  <c r="O11" i="13"/>
  <c r="N11" i="13"/>
  <c r="R10" i="13"/>
  <c r="Q10" i="13"/>
  <c r="P10" i="13"/>
  <c r="O10" i="13"/>
  <c r="N10" i="13"/>
  <c r="R9" i="13"/>
  <c r="Q9" i="13"/>
  <c r="P9" i="13"/>
  <c r="O9" i="13"/>
  <c r="N9" i="13"/>
  <c r="R8" i="13"/>
  <c r="Q8" i="13"/>
  <c r="P8" i="13"/>
  <c r="O8" i="13"/>
  <c r="N8" i="13"/>
  <c r="Q53" i="12"/>
  <c r="P53" i="12"/>
  <c r="O53" i="12"/>
  <c r="R52" i="12"/>
  <c r="Q52" i="12"/>
  <c r="P52" i="12"/>
  <c r="O52" i="12"/>
  <c r="R51" i="12"/>
  <c r="P51" i="12"/>
  <c r="O51" i="12"/>
  <c r="H51" i="12"/>
  <c r="Q51" i="12" s="1"/>
  <c r="R50" i="12"/>
  <c r="Q50" i="12"/>
  <c r="P50" i="12"/>
  <c r="O50" i="12"/>
  <c r="R49" i="12"/>
  <c r="U50" i="12" s="1"/>
  <c r="Q49" i="12"/>
  <c r="P49" i="12"/>
  <c r="O49" i="12"/>
  <c r="R48" i="12"/>
  <c r="U49" i="12" s="1"/>
  <c r="Q48" i="12"/>
  <c r="P48" i="12"/>
  <c r="O48" i="12"/>
  <c r="R47" i="12"/>
  <c r="Q47" i="12"/>
  <c r="P47" i="12"/>
  <c r="O47" i="12"/>
  <c r="R46" i="12"/>
  <c r="U47" i="12" s="1"/>
  <c r="Q46" i="12"/>
  <c r="P46" i="12"/>
  <c r="O46" i="12"/>
  <c r="R45" i="12"/>
  <c r="U46" i="12" s="1"/>
  <c r="Q45" i="12"/>
  <c r="P45" i="12"/>
  <c r="O45" i="12"/>
  <c r="R44" i="12"/>
  <c r="Q44" i="12"/>
  <c r="P44" i="12"/>
  <c r="O44" i="12"/>
  <c r="R43" i="12"/>
  <c r="U44" i="12" s="1"/>
  <c r="Q43" i="12"/>
  <c r="P43" i="12"/>
  <c r="O43" i="12"/>
  <c r="R42" i="12"/>
  <c r="U43" i="12" s="1"/>
  <c r="Q42" i="12"/>
  <c r="P42" i="12"/>
  <c r="O42" i="12"/>
  <c r="R41" i="12"/>
  <c r="Q41" i="12"/>
  <c r="P41" i="12"/>
  <c r="O41" i="12"/>
  <c r="R40" i="12"/>
  <c r="U41" i="12" s="1"/>
  <c r="Q40" i="12"/>
  <c r="P40" i="12"/>
  <c r="O40" i="12"/>
  <c r="T40" i="12" s="1"/>
  <c r="R39" i="12"/>
  <c r="U40" i="12" s="1"/>
  <c r="Q39" i="12"/>
  <c r="P39" i="12"/>
  <c r="O39" i="12"/>
  <c r="R38" i="12"/>
  <c r="Q38" i="12"/>
  <c r="P38" i="12"/>
  <c r="O38" i="12"/>
  <c r="R37" i="12"/>
  <c r="U38" i="12" s="1"/>
  <c r="Q37" i="12"/>
  <c r="P37" i="12"/>
  <c r="O37" i="12"/>
  <c r="R36" i="12"/>
  <c r="U37" i="12" s="1"/>
  <c r="Q36" i="12"/>
  <c r="P36" i="12"/>
  <c r="O36" i="12"/>
  <c r="R35" i="12"/>
  <c r="Q35" i="12"/>
  <c r="P35" i="12"/>
  <c r="O35" i="12"/>
  <c r="R34" i="12"/>
  <c r="U35" i="12" s="1"/>
  <c r="Q34" i="12"/>
  <c r="P34" i="12"/>
  <c r="O34" i="12"/>
  <c r="T34" i="12" s="1"/>
  <c r="T33" i="12"/>
  <c r="R33" i="12"/>
  <c r="Q33" i="12"/>
  <c r="P33" i="12"/>
  <c r="O33" i="12"/>
  <c r="T32" i="12"/>
  <c r="R32" i="12"/>
  <c r="Q32" i="12"/>
  <c r="P32" i="12"/>
  <c r="O32" i="12"/>
  <c r="T31" i="12"/>
  <c r="R31" i="12"/>
  <c r="U32" i="12" s="1"/>
  <c r="Q31" i="12"/>
  <c r="P31" i="12"/>
  <c r="O31" i="12"/>
  <c r="T30" i="12"/>
  <c r="R30" i="12"/>
  <c r="Q30" i="12"/>
  <c r="P30" i="12"/>
  <c r="O30" i="12"/>
  <c r="T29" i="12"/>
  <c r="R29" i="12"/>
  <c r="Q29" i="12"/>
  <c r="P29" i="12"/>
  <c r="O29" i="12"/>
  <c r="T28" i="12"/>
  <c r="R28" i="12"/>
  <c r="Q28" i="12"/>
  <c r="P28" i="12"/>
  <c r="O28" i="12"/>
  <c r="T27" i="12"/>
  <c r="R27" i="12"/>
  <c r="Q27" i="12"/>
  <c r="P27" i="12"/>
  <c r="O27" i="12"/>
  <c r="T26" i="12"/>
  <c r="R26" i="12"/>
  <c r="U27" i="12" s="1"/>
  <c r="Q26" i="12"/>
  <c r="P26" i="12"/>
  <c r="O26" i="12"/>
  <c r="T25" i="12"/>
  <c r="R25" i="12"/>
  <c r="Q25" i="12"/>
  <c r="P25" i="12"/>
  <c r="O25" i="12"/>
  <c r="T24" i="12"/>
  <c r="R24" i="12"/>
  <c r="Q24" i="12"/>
  <c r="P24" i="12"/>
  <c r="O24" i="12"/>
  <c r="T23" i="12"/>
  <c r="R23" i="12"/>
  <c r="Q23" i="12"/>
  <c r="P23" i="12"/>
  <c r="O23" i="12"/>
  <c r="T22" i="12"/>
  <c r="R22" i="12"/>
  <c r="Q22" i="12"/>
  <c r="P22" i="12"/>
  <c r="O22" i="12"/>
  <c r="T21" i="12"/>
  <c r="R21" i="12"/>
  <c r="Q21" i="12"/>
  <c r="P21" i="12"/>
  <c r="O21" i="12"/>
  <c r="T20" i="12"/>
  <c r="R20" i="12"/>
  <c r="Q20" i="12"/>
  <c r="P20" i="12"/>
  <c r="O20" i="12"/>
  <c r="T19" i="12"/>
  <c r="R19" i="12"/>
  <c r="Q19" i="12"/>
  <c r="P19" i="12"/>
  <c r="O19" i="12"/>
  <c r="T18" i="12"/>
  <c r="R18" i="12"/>
  <c r="Q18" i="12"/>
  <c r="P18" i="12"/>
  <c r="O18" i="12"/>
  <c r="T17" i="12"/>
  <c r="R17" i="12"/>
  <c r="Q17" i="12"/>
  <c r="P17" i="12"/>
  <c r="O17" i="12"/>
  <c r="T16" i="12"/>
  <c r="R16" i="12"/>
  <c r="Q16" i="12"/>
  <c r="P16" i="12"/>
  <c r="O16" i="12"/>
  <c r="T15" i="12"/>
  <c r="R15" i="12"/>
  <c r="Q15" i="12"/>
  <c r="P15" i="12"/>
  <c r="O15" i="12"/>
  <c r="T14" i="12"/>
  <c r="R14" i="12"/>
  <c r="Q14" i="12"/>
  <c r="P14" i="12"/>
  <c r="O14" i="12"/>
  <c r="T13" i="12"/>
  <c r="R13" i="12"/>
  <c r="Q13" i="12"/>
  <c r="P13" i="12"/>
  <c r="O13" i="12"/>
  <c r="T12" i="12"/>
  <c r="R12" i="12"/>
  <c r="Q12" i="12"/>
  <c r="P12" i="12"/>
  <c r="O12" i="12"/>
  <c r="T11" i="12"/>
  <c r="R11" i="12"/>
  <c r="U12" i="12" s="1"/>
  <c r="Q11" i="12"/>
  <c r="P11" i="12"/>
  <c r="O11" i="12"/>
  <c r="T10" i="12"/>
  <c r="R10" i="12"/>
  <c r="Q10" i="12"/>
  <c r="P10" i="12"/>
  <c r="O10" i="12"/>
  <c r="T9" i="12"/>
  <c r="R9" i="12"/>
  <c r="Q9" i="12"/>
  <c r="P9" i="12"/>
  <c r="O9" i="12"/>
  <c r="T8" i="12"/>
  <c r="R8" i="12"/>
  <c r="Q8" i="12"/>
  <c r="P8" i="12"/>
  <c r="O8" i="12"/>
  <c r="T7" i="12"/>
  <c r="R7" i="12"/>
  <c r="Q7" i="12"/>
  <c r="P7" i="12"/>
  <c r="O7" i="12"/>
  <c r="T6" i="12"/>
  <c r="R6" i="12"/>
  <c r="Q6" i="12"/>
  <c r="P6" i="12"/>
  <c r="O6" i="12"/>
  <c r="T5" i="12"/>
  <c r="R5" i="12"/>
  <c r="Q5" i="12"/>
  <c r="P5" i="12"/>
  <c r="O5" i="12"/>
  <c r="P52" i="11"/>
  <c r="O52" i="11"/>
  <c r="R51" i="11"/>
  <c r="Q51" i="11"/>
  <c r="P51" i="11"/>
  <c r="O51" i="11"/>
  <c r="R50" i="11"/>
  <c r="P50" i="11"/>
  <c r="O50" i="11"/>
  <c r="H50" i="11"/>
  <c r="Q50" i="11" s="1"/>
  <c r="R49" i="11"/>
  <c r="Q49" i="11"/>
  <c r="P49" i="11"/>
  <c r="O49" i="11"/>
  <c r="R48" i="11"/>
  <c r="Q48" i="11"/>
  <c r="P48" i="11"/>
  <c r="O48" i="11"/>
  <c r="R47" i="11"/>
  <c r="Q47" i="11"/>
  <c r="P47" i="11"/>
  <c r="O47" i="11"/>
  <c r="R46" i="11"/>
  <c r="Q46" i="11"/>
  <c r="P46" i="11"/>
  <c r="O46" i="11"/>
  <c r="R45" i="11"/>
  <c r="Q45" i="11"/>
  <c r="T45" i="11" s="1"/>
  <c r="P45" i="11"/>
  <c r="O45" i="11"/>
  <c r="R44" i="11"/>
  <c r="Q44" i="11"/>
  <c r="P44" i="11"/>
  <c r="O44" i="11"/>
  <c r="R43" i="11"/>
  <c r="Q43" i="11"/>
  <c r="P43" i="11"/>
  <c r="O43" i="11"/>
  <c r="R42" i="11"/>
  <c r="Q42" i="11"/>
  <c r="P42" i="11"/>
  <c r="O42" i="11"/>
  <c r="R41" i="11"/>
  <c r="Q41" i="11"/>
  <c r="P41" i="11"/>
  <c r="O41" i="11"/>
  <c r="R40" i="11"/>
  <c r="Q40" i="11"/>
  <c r="P40" i="11"/>
  <c r="O40" i="11"/>
  <c r="R39" i="11"/>
  <c r="Q39" i="11"/>
  <c r="P39" i="11"/>
  <c r="O39" i="11"/>
  <c r="R38" i="11"/>
  <c r="Q38" i="11"/>
  <c r="P38" i="11"/>
  <c r="O38" i="11"/>
  <c r="R37" i="11"/>
  <c r="Q37" i="11"/>
  <c r="P37" i="11"/>
  <c r="O37" i="11"/>
  <c r="R36" i="11"/>
  <c r="Q36" i="11"/>
  <c r="P36" i="11"/>
  <c r="O36" i="11"/>
  <c r="R35" i="11"/>
  <c r="Q35" i="11"/>
  <c r="P35" i="11"/>
  <c r="O35" i="11"/>
  <c r="T35" i="11" s="1"/>
  <c r="R34" i="11"/>
  <c r="Q34" i="11"/>
  <c r="P34" i="11"/>
  <c r="O34" i="11"/>
  <c r="R33" i="11"/>
  <c r="Q33" i="11"/>
  <c r="P33" i="11"/>
  <c r="O33" i="11"/>
  <c r="T32" i="11"/>
  <c r="R32" i="11"/>
  <c r="Q32" i="11"/>
  <c r="P32" i="11"/>
  <c r="O32" i="11"/>
  <c r="T31" i="11"/>
  <c r="R31" i="11"/>
  <c r="Q31" i="11"/>
  <c r="P31" i="11"/>
  <c r="O31" i="11"/>
  <c r="T30" i="11"/>
  <c r="R30" i="11"/>
  <c r="Q30" i="11"/>
  <c r="P30" i="11"/>
  <c r="O30" i="11"/>
  <c r="T29" i="11"/>
  <c r="R29" i="11"/>
  <c r="U30" i="11" s="1"/>
  <c r="Q29" i="11"/>
  <c r="P29" i="11"/>
  <c r="O29" i="11"/>
  <c r="T28" i="11"/>
  <c r="R28" i="11"/>
  <c r="Q28" i="11"/>
  <c r="P28" i="11"/>
  <c r="O28" i="11"/>
  <c r="T27" i="11"/>
  <c r="R27" i="11"/>
  <c r="Q27" i="11"/>
  <c r="P27" i="11"/>
  <c r="O27" i="11"/>
  <c r="T26" i="11"/>
  <c r="R26" i="11"/>
  <c r="Q26" i="11"/>
  <c r="P26" i="11"/>
  <c r="O26" i="11"/>
  <c r="T25" i="11"/>
  <c r="R25" i="11"/>
  <c r="Q25" i="11"/>
  <c r="P25" i="11"/>
  <c r="O25" i="11"/>
  <c r="T24" i="11"/>
  <c r="R24" i="11"/>
  <c r="Q24" i="11"/>
  <c r="P24" i="11"/>
  <c r="O24" i="11"/>
  <c r="U24" i="11" s="1"/>
  <c r="T23" i="11"/>
  <c r="R23" i="11"/>
  <c r="Q23" i="11"/>
  <c r="P23" i="11"/>
  <c r="O23" i="11"/>
  <c r="T22" i="11"/>
  <c r="R22" i="11"/>
  <c r="U23" i="11" s="1"/>
  <c r="Q22" i="11"/>
  <c r="P22" i="11"/>
  <c r="O22" i="11"/>
  <c r="T21" i="11"/>
  <c r="R21" i="11"/>
  <c r="Q21" i="11"/>
  <c r="P21" i="11"/>
  <c r="O21" i="11"/>
  <c r="T20" i="11"/>
  <c r="R20" i="11"/>
  <c r="Q20" i="11"/>
  <c r="P20" i="11"/>
  <c r="O20" i="11"/>
  <c r="T19" i="11"/>
  <c r="R19" i="11"/>
  <c r="Q19" i="11"/>
  <c r="P19" i="11"/>
  <c r="O19" i="11"/>
  <c r="U18" i="11"/>
  <c r="R18" i="11"/>
  <c r="Q18" i="11"/>
  <c r="P18" i="11"/>
  <c r="O18" i="11"/>
  <c r="R17" i="11"/>
  <c r="Q17" i="11"/>
  <c r="P17" i="11"/>
  <c r="O17" i="11"/>
  <c r="R16" i="11"/>
  <c r="Q16" i="11"/>
  <c r="P16" i="11"/>
  <c r="O16" i="11"/>
  <c r="U15" i="11"/>
  <c r="R15" i="11"/>
  <c r="Q15" i="11"/>
  <c r="P15" i="11"/>
  <c r="O15" i="11"/>
  <c r="R14" i="11"/>
  <c r="Q14" i="11"/>
  <c r="P14" i="11"/>
  <c r="O14" i="11"/>
  <c r="U13" i="11"/>
  <c r="R13" i="11"/>
  <c r="Q13" i="11"/>
  <c r="P13" i="11"/>
  <c r="O13" i="11"/>
  <c r="U12" i="11"/>
  <c r="R12" i="11"/>
  <c r="Q12" i="11"/>
  <c r="P12" i="11"/>
  <c r="O12" i="11"/>
  <c r="U11" i="11"/>
  <c r="R11" i="11"/>
  <c r="Q11" i="11"/>
  <c r="P11" i="11"/>
  <c r="O11" i="11"/>
  <c r="U10" i="11"/>
  <c r="R10" i="11"/>
  <c r="Q10" i="11"/>
  <c r="P10" i="11"/>
  <c r="O10" i="11"/>
  <c r="U9" i="11"/>
  <c r="R9" i="11"/>
  <c r="Q9" i="11"/>
  <c r="P9" i="11"/>
  <c r="O9" i="11"/>
  <c r="U8" i="11"/>
  <c r="R8" i="11"/>
  <c r="Q8" i="11"/>
  <c r="P8" i="11"/>
  <c r="O8" i="11"/>
  <c r="U7" i="11"/>
  <c r="R7" i="11"/>
  <c r="Q7" i="11"/>
  <c r="P7" i="11"/>
  <c r="O7" i="11"/>
  <c r="U6" i="11"/>
  <c r="R6" i="11"/>
  <c r="Q6" i="11"/>
  <c r="P6" i="11"/>
  <c r="O6" i="11"/>
  <c r="U5" i="11"/>
  <c r="R5" i="11"/>
  <c r="Q5" i="11"/>
  <c r="P5" i="11"/>
  <c r="O5" i="11"/>
  <c r="R4" i="11"/>
  <c r="Q4" i="11"/>
  <c r="P4" i="11"/>
  <c r="O4" i="11"/>
  <c r="O68" i="10"/>
  <c r="T67" i="10"/>
  <c r="R67" i="10"/>
  <c r="Q67" i="10"/>
  <c r="P67" i="10"/>
  <c r="O67" i="10"/>
  <c r="T66" i="10"/>
  <c r="R66" i="10"/>
  <c r="U67" i="10" s="1"/>
  <c r="Q66" i="10"/>
  <c r="P66" i="10"/>
  <c r="O66" i="10"/>
  <c r="T65" i="10"/>
  <c r="R65" i="10"/>
  <c r="Q65" i="10"/>
  <c r="P65" i="10"/>
  <c r="O65" i="10"/>
  <c r="T64" i="10"/>
  <c r="R64" i="10"/>
  <c r="Q64" i="10"/>
  <c r="P64" i="10"/>
  <c r="O64" i="10"/>
  <c r="T63" i="10"/>
  <c r="R63" i="10"/>
  <c r="Q63" i="10"/>
  <c r="P63" i="10"/>
  <c r="O63" i="10"/>
  <c r="T62" i="10"/>
  <c r="R62" i="10"/>
  <c r="Q62" i="10"/>
  <c r="P62" i="10"/>
  <c r="O62" i="10"/>
  <c r="T61" i="10"/>
  <c r="R61" i="10"/>
  <c r="Q61" i="10"/>
  <c r="P61" i="10"/>
  <c r="O61" i="10"/>
  <c r="T60" i="10"/>
  <c r="R60" i="10"/>
  <c r="Q60" i="10"/>
  <c r="P60" i="10"/>
  <c r="O60" i="10"/>
  <c r="T59" i="10"/>
  <c r="R59" i="10"/>
  <c r="Q59" i="10"/>
  <c r="P59" i="10"/>
  <c r="O59" i="10"/>
  <c r="T58" i="10"/>
  <c r="R58" i="10"/>
  <c r="Q58" i="10"/>
  <c r="P58" i="10"/>
  <c r="O58" i="10"/>
  <c r="T57" i="10"/>
  <c r="R57" i="10"/>
  <c r="Q57" i="10"/>
  <c r="P57" i="10"/>
  <c r="O57" i="10"/>
  <c r="T56" i="10"/>
  <c r="R56" i="10"/>
  <c r="Q56" i="10"/>
  <c r="P56" i="10"/>
  <c r="O56" i="10"/>
  <c r="T55" i="10"/>
  <c r="R55" i="10"/>
  <c r="Q55" i="10"/>
  <c r="P55" i="10"/>
  <c r="O55" i="10"/>
  <c r="T54" i="10"/>
  <c r="R54" i="10"/>
  <c r="U55" i="10" s="1"/>
  <c r="Q54" i="10"/>
  <c r="P54" i="10"/>
  <c r="O54" i="10"/>
  <c r="T53" i="10"/>
  <c r="R53" i="10"/>
  <c r="Q53" i="10"/>
  <c r="P53" i="10"/>
  <c r="O53" i="10"/>
  <c r="T52" i="10"/>
  <c r="R52" i="10"/>
  <c r="Q52" i="10"/>
  <c r="P52" i="10"/>
  <c r="O52" i="10"/>
  <c r="T51" i="10"/>
  <c r="R51" i="10"/>
  <c r="Q51" i="10"/>
  <c r="P51" i="10"/>
  <c r="O51" i="10"/>
  <c r="T50" i="10"/>
  <c r="R50" i="10"/>
  <c r="Q50" i="10"/>
  <c r="P50" i="10"/>
  <c r="O50" i="10"/>
  <c r="T49" i="10"/>
  <c r="R49" i="10"/>
  <c r="U50" i="10" s="1"/>
  <c r="Q49" i="10"/>
  <c r="P49" i="10"/>
  <c r="O49" i="10"/>
  <c r="T48" i="10"/>
  <c r="R48" i="10"/>
  <c r="Q48" i="10"/>
  <c r="P48" i="10"/>
  <c r="O48" i="10"/>
  <c r="T47" i="10"/>
  <c r="R47" i="10"/>
  <c r="Q47" i="10"/>
  <c r="P47" i="10"/>
  <c r="O47" i="10"/>
  <c r="T46" i="10"/>
  <c r="R46" i="10"/>
  <c r="Q46" i="10"/>
  <c r="P46" i="10"/>
  <c r="O46" i="10"/>
  <c r="T45" i="10"/>
  <c r="R45" i="10"/>
  <c r="Q45" i="10"/>
  <c r="P45" i="10"/>
  <c r="O45" i="10"/>
  <c r="T44" i="10"/>
  <c r="R44" i="10"/>
  <c r="Q44" i="10"/>
  <c r="P44" i="10"/>
  <c r="O44" i="10"/>
  <c r="T43" i="10"/>
  <c r="R43" i="10"/>
  <c r="Q43" i="10"/>
  <c r="P43" i="10"/>
  <c r="O43" i="10"/>
  <c r="T42" i="10"/>
  <c r="R42" i="10"/>
  <c r="U43" i="10" s="1"/>
  <c r="Q42" i="10"/>
  <c r="P42" i="10"/>
  <c r="O42" i="10"/>
  <c r="T41" i="10"/>
  <c r="R41" i="10"/>
  <c r="Q41" i="10"/>
  <c r="P41" i="10"/>
  <c r="O41" i="10"/>
  <c r="T40" i="10"/>
  <c r="R40" i="10"/>
  <c r="Q40" i="10"/>
  <c r="P40" i="10"/>
  <c r="O40" i="10"/>
  <c r="T39" i="10"/>
  <c r="R39" i="10"/>
  <c r="Q39" i="10"/>
  <c r="P39" i="10"/>
  <c r="O39" i="10"/>
  <c r="T38" i="10"/>
  <c r="R38" i="10"/>
  <c r="Q38" i="10"/>
  <c r="P38" i="10"/>
  <c r="O38" i="10"/>
  <c r="T37" i="10"/>
  <c r="R37" i="10"/>
  <c r="U38" i="10" s="1"/>
  <c r="Q37" i="10"/>
  <c r="P37" i="10"/>
  <c r="O37" i="10"/>
  <c r="T36" i="10"/>
  <c r="R36" i="10"/>
  <c r="Q36" i="10"/>
  <c r="P36" i="10"/>
  <c r="O36" i="10"/>
  <c r="T35" i="10"/>
  <c r="R35" i="10"/>
  <c r="Q35" i="10"/>
  <c r="P35" i="10"/>
  <c r="O35" i="10"/>
  <c r="R34" i="10"/>
  <c r="Q34" i="10"/>
  <c r="P34" i="10"/>
  <c r="O34" i="10"/>
  <c r="R33" i="10"/>
  <c r="Q33" i="10"/>
  <c r="P33" i="10"/>
  <c r="O33" i="10"/>
  <c r="R32" i="10"/>
  <c r="U33" i="10" s="1"/>
  <c r="Q32" i="10"/>
  <c r="P32" i="10"/>
  <c r="O32" i="10"/>
  <c r="R31" i="10"/>
  <c r="Q31" i="10"/>
  <c r="P31" i="10"/>
  <c r="O31" i="10"/>
  <c r="R30" i="10"/>
  <c r="Q30" i="10"/>
  <c r="P30" i="10"/>
  <c r="O30" i="10"/>
  <c r="R29" i="10"/>
  <c r="Q29" i="10"/>
  <c r="P29" i="10"/>
  <c r="O29" i="10"/>
  <c r="T29" i="10" s="1"/>
  <c r="R28" i="10"/>
  <c r="Q28" i="10"/>
  <c r="P28" i="10"/>
  <c r="O28" i="10"/>
  <c r="R27" i="10"/>
  <c r="Q27" i="10"/>
  <c r="P27" i="10"/>
  <c r="O27" i="10"/>
  <c r="R26" i="10"/>
  <c r="Q26" i="10"/>
  <c r="P26" i="10"/>
  <c r="O26" i="10"/>
  <c r="R25" i="10"/>
  <c r="Q25" i="10"/>
  <c r="P25" i="10"/>
  <c r="O25" i="10"/>
  <c r="R24" i="10"/>
  <c r="Q24" i="10"/>
  <c r="P24" i="10"/>
  <c r="O24" i="10"/>
  <c r="R23" i="10"/>
  <c r="Q23" i="10"/>
  <c r="P23" i="10"/>
  <c r="O23" i="10"/>
  <c r="R22" i="10"/>
  <c r="U23" i="10" s="1"/>
  <c r="Q22" i="10"/>
  <c r="P22" i="10"/>
  <c r="O22" i="10"/>
  <c r="R21" i="10"/>
  <c r="Q21" i="10"/>
  <c r="P21" i="10"/>
  <c r="O21" i="10"/>
  <c r="T21" i="10" s="1"/>
  <c r="R20" i="10"/>
  <c r="Q20" i="10"/>
  <c r="P20" i="10"/>
  <c r="O20" i="10"/>
  <c r="R19" i="10"/>
  <c r="Q19" i="10"/>
  <c r="P19" i="10"/>
  <c r="O19" i="10"/>
  <c r="R18" i="10"/>
  <c r="Q18" i="10"/>
  <c r="P18" i="10"/>
  <c r="O18" i="10"/>
  <c r="R17" i="10"/>
  <c r="Q17" i="10"/>
  <c r="P17" i="10"/>
  <c r="O17" i="10"/>
  <c r="R16" i="10"/>
  <c r="U17" i="10" s="1"/>
  <c r="Q16" i="10"/>
  <c r="P16" i="10"/>
  <c r="O16" i="10"/>
  <c r="R15" i="10"/>
  <c r="Q15" i="10"/>
  <c r="P15" i="10"/>
  <c r="O15" i="10"/>
  <c r="R14" i="10"/>
  <c r="U15" i="10" s="1"/>
  <c r="Q14" i="10"/>
  <c r="P14" i="10"/>
  <c r="O14" i="10"/>
  <c r="R13" i="10"/>
  <c r="Q13" i="10"/>
  <c r="P13" i="10"/>
  <c r="O13" i="10"/>
  <c r="R12" i="10"/>
  <c r="Q12" i="10"/>
  <c r="P12" i="10"/>
  <c r="O12" i="10"/>
  <c r="R11" i="10"/>
  <c r="Q11" i="10"/>
  <c r="P11" i="10"/>
  <c r="O11" i="10"/>
  <c r="R10" i="10"/>
  <c r="Q10" i="10"/>
  <c r="P10" i="10"/>
  <c r="O10" i="10"/>
  <c r="R9" i="10"/>
  <c r="Q9" i="10"/>
  <c r="P9" i="10"/>
  <c r="O9" i="10"/>
  <c r="R8" i="10"/>
  <c r="Q8" i="10"/>
  <c r="P8" i="10"/>
  <c r="O8" i="10"/>
  <c r="R7" i="10"/>
  <c r="Q7" i="10"/>
  <c r="P7" i="10"/>
  <c r="O7" i="10"/>
  <c r="R6" i="10"/>
  <c r="Q6" i="10"/>
  <c r="P6" i="10"/>
  <c r="O6" i="10"/>
  <c r="R5" i="10"/>
  <c r="Q5" i="10"/>
  <c r="P5" i="10"/>
  <c r="O5" i="10"/>
  <c r="T5" i="10" s="1"/>
  <c r="Q28" i="9"/>
  <c r="U28" i="9" s="1"/>
  <c r="P28" i="9"/>
  <c r="O28" i="9"/>
  <c r="R27" i="9"/>
  <c r="Q27" i="9"/>
  <c r="P27" i="9"/>
  <c r="O27" i="9"/>
  <c r="R26" i="9"/>
  <c r="U27" i="9" s="1"/>
  <c r="Q26" i="9"/>
  <c r="P26" i="9"/>
  <c r="O26" i="9"/>
  <c r="T26" i="9" s="1"/>
  <c r="R25" i="9"/>
  <c r="U26" i="9" s="1"/>
  <c r="Q25" i="9"/>
  <c r="P25" i="9"/>
  <c r="O25" i="9"/>
  <c r="R24" i="9"/>
  <c r="Q24" i="9"/>
  <c r="P24" i="9"/>
  <c r="O24" i="9"/>
  <c r="T24" i="9" s="1"/>
  <c r="R23" i="9"/>
  <c r="U24" i="9" s="1"/>
  <c r="Q23" i="9"/>
  <c r="P23" i="9"/>
  <c r="O23" i="9"/>
  <c r="T23" i="9" s="1"/>
  <c r="R22" i="9"/>
  <c r="U23" i="9" s="1"/>
  <c r="Q22" i="9"/>
  <c r="P22" i="9"/>
  <c r="O22" i="9"/>
  <c r="R21" i="9"/>
  <c r="Q21" i="9"/>
  <c r="P21" i="9"/>
  <c r="O21" i="9"/>
  <c r="T21" i="9" s="1"/>
  <c r="R20" i="9"/>
  <c r="U21" i="9" s="1"/>
  <c r="Q20" i="9"/>
  <c r="P20" i="9"/>
  <c r="O20" i="9"/>
  <c r="T20" i="9" s="1"/>
  <c r="R19" i="9"/>
  <c r="U20" i="9" s="1"/>
  <c r="Q19" i="9"/>
  <c r="P19" i="9"/>
  <c r="O19" i="9"/>
  <c r="R18" i="9"/>
  <c r="Q18" i="9"/>
  <c r="P18" i="9"/>
  <c r="O18" i="9"/>
  <c r="T18" i="9" s="1"/>
  <c r="R17" i="9"/>
  <c r="U18" i="9" s="1"/>
  <c r="Q17" i="9"/>
  <c r="P17" i="9"/>
  <c r="O17" i="9"/>
  <c r="T17" i="9" s="1"/>
  <c r="R16" i="9"/>
  <c r="U17" i="9" s="1"/>
  <c r="Q16" i="9"/>
  <c r="P16" i="9"/>
  <c r="O16" i="9"/>
  <c r="R15" i="9"/>
  <c r="Q15" i="9"/>
  <c r="P15" i="9"/>
  <c r="O15" i="9"/>
  <c r="T15" i="9" s="1"/>
  <c r="R14" i="9"/>
  <c r="U15" i="9" s="1"/>
  <c r="Q14" i="9"/>
  <c r="P14" i="9"/>
  <c r="O14" i="9"/>
  <c r="T14" i="9" s="1"/>
  <c r="R13" i="9"/>
  <c r="U14" i="9" s="1"/>
  <c r="Q13" i="9"/>
  <c r="P13" i="9"/>
  <c r="O13" i="9"/>
  <c r="R12" i="9"/>
  <c r="Q12" i="9"/>
  <c r="P12" i="9"/>
  <c r="O12" i="9"/>
  <c r="T12" i="9" s="1"/>
  <c r="R11" i="9"/>
  <c r="U12" i="9" s="1"/>
  <c r="Q11" i="9"/>
  <c r="P11" i="9"/>
  <c r="O11" i="9"/>
  <c r="T11" i="9" s="1"/>
  <c r="R10" i="9"/>
  <c r="U11" i="9" s="1"/>
  <c r="Q10" i="9"/>
  <c r="P10" i="9"/>
  <c r="O10" i="9"/>
  <c r="R9" i="9"/>
  <c r="Q9" i="9"/>
  <c r="P9" i="9"/>
  <c r="O9" i="9"/>
  <c r="T9" i="9" s="1"/>
  <c r="T8" i="9"/>
  <c r="R8" i="9"/>
  <c r="Q8" i="9"/>
  <c r="P8" i="9"/>
  <c r="O8" i="9"/>
  <c r="T7" i="9"/>
  <c r="R7" i="9"/>
  <c r="Q7" i="9"/>
  <c r="P7" i="9"/>
  <c r="O7" i="9"/>
  <c r="T6" i="9"/>
  <c r="R6" i="9"/>
  <c r="Q6" i="9"/>
  <c r="P6" i="9"/>
  <c r="O6" i="9"/>
  <c r="T5" i="9"/>
  <c r="R5" i="9"/>
  <c r="U6" i="9" s="1"/>
  <c r="Q5" i="9"/>
  <c r="P5" i="9"/>
  <c r="O5" i="9"/>
  <c r="R4" i="9"/>
  <c r="Q67" i="20"/>
  <c r="P67" i="20"/>
  <c r="O67" i="20"/>
  <c r="R66" i="20"/>
  <c r="Q66" i="20"/>
  <c r="P66" i="20"/>
  <c r="O66" i="20"/>
  <c r="R65" i="20"/>
  <c r="U66" i="20" s="1"/>
  <c r="Q65" i="20"/>
  <c r="P65" i="20"/>
  <c r="O65" i="20"/>
  <c r="T65" i="20" s="1"/>
  <c r="R64" i="20"/>
  <c r="U65" i="20" s="1"/>
  <c r="Q64" i="20"/>
  <c r="P64" i="20"/>
  <c r="O64" i="20"/>
  <c r="R63" i="20"/>
  <c r="Q63" i="20"/>
  <c r="P63" i="20"/>
  <c r="O63" i="20"/>
  <c r="R62" i="20"/>
  <c r="U63" i="20" s="1"/>
  <c r="Q62" i="20"/>
  <c r="P62" i="20"/>
  <c r="O62" i="20"/>
  <c r="R61" i="20"/>
  <c r="Q61" i="20"/>
  <c r="P61" i="20"/>
  <c r="O61" i="20"/>
  <c r="R60" i="20"/>
  <c r="Q60" i="20"/>
  <c r="P60" i="20"/>
  <c r="O60" i="20"/>
  <c r="R59" i="20"/>
  <c r="U60" i="20" s="1"/>
  <c r="Q59" i="20"/>
  <c r="P59" i="20"/>
  <c r="O59" i="20"/>
  <c r="R58" i="20"/>
  <c r="Q58" i="20"/>
  <c r="P58" i="20"/>
  <c r="O58" i="20"/>
  <c r="R57" i="20"/>
  <c r="Q57" i="20"/>
  <c r="P57" i="20"/>
  <c r="O57" i="20"/>
  <c r="R56" i="20"/>
  <c r="U57" i="20" s="1"/>
  <c r="Q56" i="20"/>
  <c r="P56" i="20"/>
  <c r="O56" i="20"/>
  <c r="R55" i="20"/>
  <c r="Q55" i="20"/>
  <c r="P55" i="20"/>
  <c r="O55" i="20"/>
  <c r="R54" i="20"/>
  <c r="Q54" i="20"/>
  <c r="P54" i="20"/>
  <c r="O54" i="20"/>
  <c r="R53" i="20"/>
  <c r="U54" i="20" s="1"/>
  <c r="Q53" i="20"/>
  <c r="P53" i="20"/>
  <c r="O53" i="20"/>
  <c r="R52" i="20"/>
  <c r="Q52" i="20"/>
  <c r="P52" i="20"/>
  <c r="O52" i="20"/>
  <c r="R51" i="20"/>
  <c r="Q51" i="20"/>
  <c r="P51" i="20"/>
  <c r="O51" i="20"/>
  <c r="R50" i="20"/>
  <c r="U51" i="20" s="1"/>
  <c r="Q50" i="20"/>
  <c r="P50" i="20"/>
  <c r="O50" i="20"/>
  <c r="R49" i="20"/>
  <c r="Q49" i="20"/>
  <c r="P49" i="20"/>
  <c r="O49" i="20"/>
  <c r="R48" i="20"/>
  <c r="Q48" i="20"/>
  <c r="P48" i="20"/>
  <c r="O48" i="20"/>
  <c r="T47" i="20"/>
  <c r="R47" i="20"/>
  <c r="Q47" i="20"/>
  <c r="P47" i="20"/>
  <c r="O47" i="20"/>
  <c r="T46" i="20"/>
  <c r="R46" i="20"/>
  <c r="Q46" i="20"/>
  <c r="P46" i="20"/>
  <c r="O46" i="20"/>
  <c r="T45" i="20"/>
  <c r="R45" i="20"/>
  <c r="Q45" i="20"/>
  <c r="P45" i="20"/>
  <c r="O45" i="20"/>
  <c r="T44" i="20"/>
  <c r="R44" i="20"/>
  <c r="Q44" i="20"/>
  <c r="P44" i="20"/>
  <c r="O44" i="20"/>
  <c r="T43" i="20"/>
  <c r="R43" i="20"/>
  <c r="Q43" i="20"/>
  <c r="P43" i="20"/>
  <c r="O43" i="20"/>
  <c r="T42" i="20"/>
  <c r="R42" i="20"/>
  <c r="Q42" i="20"/>
  <c r="P42" i="20"/>
  <c r="O42" i="20"/>
  <c r="T41" i="20"/>
  <c r="R41" i="20"/>
  <c r="Q41" i="20"/>
  <c r="P41" i="20"/>
  <c r="O41" i="20"/>
  <c r="T40" i="20"/>
  <c r="R40" i="20"/>
  <c r="U41" i="20" s="1"/>
  <c r="Q40" i="20"/>
  <c r="P40" i="20"/>
  <c r="O40" i="20"/>
  <c r="T39" i="20"/>
  <c r="R39" i="20"/>
  <c r="Q39" i="20"/>
  <c r="P39" i="20"/>
  <c r="O39" i="20"/>
  <c r="T38" i="20"/>
  <c r="R38" i="20"/>
  <c r="Q38" i="20"/>
  <c r="P38" i="20"/>
  <c r="O38" i="20"/>
  <c r="T37" i="20"/>
  <c r="R37" i="20"/>
  <c r="Q37" i="20"/>
  <c r="P37" i="20"/>
  <c r="O37" i="20"/>
  <c r="T36" i="20"/>
  <c r="R36" i="20"/>
  <c r="Q36" i="20"/>
  <c r="P36" i="20"/>
  <c r="O36" i="20"/>
  <c r="T35" i="20"/>
  <c r="R35" i="20"/>
  <c r="Q35" i="20"/>
  <c r="P35" i="20"/>
  <c r="O35" i="20"/>
  <c r="T34" i="20"/>
  <c r="R34" i="20"/>
  <c r="Q34" i="20"/>
  <c r="P34" i="20"/>
  <c r="O34" i="20"/>
  <c r="U33" i="20"/>
  <c r="T33" i="20"/>
  <c r="R33" i="20"/>
  <c r="Q33" i="20"/>
  <c r="P33" i="20"/>
  <c r="O33" i="20"/>
  <c r="U32" i="20"/>
  <c r="T32" i="20"/>
  <c r="R32" i="20"/>
  <c r="Q32" i="20"/>
  <c r="P32" i="20"/>
  <c r="O32" i="20"/>
  <c r="U31" i="20"/>
  <c r="T31" i="20"/>
  <c r="R31" i="20"/>
  <c r="Q31" i="20"/>
  <c r="P31" i="20"/>
  <c r="O31" i="20"/>
  <c r="U30" i="20"/>
  <c r="T30" i="20"/>
  <c r="R30" i="20"/>
  <c r="Q30" i="20"/>
  <c r="P30" i="20"/>
  <c r="O30" i="20"/>
  <c r="T29" i="20"/>
  <c r="P29" i="20"/>
  <c r="O29" i="20"/>
  <c r="U28" i="20"/>
  <c r="T28" i="20"/>
  <c r="R28" i="20"/>
  <c r="Q28" i="20"/>
  <c r="P28" i="20"/>
  <c r="O28" i="20"/>
  <c r="U27" i="20"/>
  <c r="T27" i="20"/>
  <c r="R27" i="20"/>
  <c r="Q27" i="20"/>
  <c r="P27" i="20"/>
  <c r="O27" i="20"/>
  <c r="U26" i="20"/>
  <c r="T26" i="20"/>
  <c r="R26" i="20"/>
  <c r="Q26" i="20"/>
  <c r="P26" i="20"/>
  <c r="O26" i="20"/>
  <c r="U25" i="20"/>
  <c r="T25" i="20"/>
  <c r="R25" i="20"/>
  <c r="Q25" i="20"/>
  <c r="P25" i="20"/>
  <c r="O25" i="20"/>
  <c r="U24" i="20"/>
  <c r="T24" i="20"/>
  <c r="R24" i="20"/>
  <c r="Q24" i="20"/>
  <c r="P24" i="20"/>
  <c r="O24" i="20"/>
  <c r="U23" i="20"/>
  <c r="T23" i="20"/>
  <c r="R23" i="20"/>
  <c r="Q23" i="20"/>
  <c r="P23" i="20"/>
  <c r="O23" i="20"/>
  <c r="U22" i="20"/>
  <c r="T22" i="20"/>
  <c r="R22" i="20"/>
  <c r="Q22" i="20"/>
  <c r="P22" i="20"/>
  <c r="O22" i="20"/>
  <c r="U21" i="20"/>
  <c r="T21" i="20"/>
  <c r="R21" i="20"/>
  <c r="Q21" i="20"/>
  <c r="P21" i="20"/>
  <c r="O21" i="20"/>
  <c r="U20" i="20"/>
  <c r="T20" i="20"/>
  <c r="R20" i="20"/>
  <c r="Q20" i="20"/>
  <c r="P20" i="20"/>
  <c r="O20" i="20"/>
  <c r="U19" i="20"/>
  <c r="T19" i="20"/>
  <c r="R19" i="20"/>
  <c r="Q19" i="20"/>
  <c r="P19" i="20"/>
  <c r="O19" i="20"/>
  <c r="U18" i="20"/>
  <c r="T18" i="20"/>
  <c r="R18" i="20"/>
  <c r="Q18" i="20"/>
  <c r="P18" i="20"/>
  <c r="O18" i="20"/>
  <c r="U17" i="20"/>
  <c r="T17" i="20"/>
  <c r="R17" i="20"/>
  <c r="Q17" i="20"/>
  <c r="P17" i="20"/>
  <c r="O17" i="20"/>
  <c r="U16" i="20"/>
  <c r="T16" i="20"/>
  <c r="R16" i="20"/>
  <c r="Q16" i="20"/>
  <c r="P16" i="20"/>
  <c r="O16" i="20"/>
  <c r="U15" i="20"/>
  <c r="T15" i="20"/>
  <c r="R15" i="20"/>
  <c r="Q15" i="20"/>
  <c r="P15" i="20"/>
  <c r="O15" i="20"/>
  <c r="U14" i="20"/>
  <c r="T14" i="20"/>
  <c r="R14" i="20"/>
  <c r="Q14" i="20"/>
  <c r="P14" i="20"/>
  <c r="O14" i="20"/>
  <c r="U13" i="20"/>
  <c r="T13" i="20"/>
  <c r="R13" i="20"/>
  <c r="Q13" i="20"/>
  <c r="P13" i="20"/>
  <c r="O13" i="20"/>
  <c r="U12" i="20"/>
  <c r="T12" i="20"/>
  <c r="R12" i="20"/>
  <c r="Q12" i="20"/>
  <c r="P12" i="20"/>
  <c r="O12" i="20"/>
  <c r="U11" i="20"/>
  <c r="T11" i="20"/>
  <c r="R11" i="20"/>
  <c r="Q11" i="20"/>
  <c r="P11" i="20"/>
  <c r="O11" i="20"/>
  <c r="U10" i="20"/>
  <c r="T10" i="20"/>
  <c r="R10" i="20"/>
  <c r="Q10" i="20"/>
  <c r="P10" i="20"/>
  <c r="O10" i="20"/>
  <c r="U9" i="20"/>
  <c r="T9" i="20"/>
  <c r="R9" i="20"/>
  <c r="Q9" i="20"/>
  <c r="P9" i="20"/>
  <c r="O9" i="20"/>
  <c r="U8" i="20"/>
  <c r="T8" i="20"/>
  <c r="R8" i="20"/>
  <c r="Q8" i="20"/>
  <c r="P8" i="20"/>
  <c r="O8" i="20"/>
  <c r="U7" i="20"/>
  <c r="T7" i="20"/>
  <c r="R7" i="20"/>
  <c r="Q7" i="20"/>
  <c r="P7" i="20"/>
  <c r="O7" i="20"/>
  <c r="U6" i="20"/>
  <c r="T6" i="20"/>
  <c r="R6" i="20"/>
  <c r="Q6" i="20"/>
  <c r="P6" i="20"/>
  <c r="O6" i="20"/>
  <c r="U5" i="20"/>
  <c r="T5" i="20"/>
  <c r="R5" i="20"/>
  <c r="Q5" i="20"/>
  <c r="P5" i="20"/>
  <c r="O5" i="20"/>
  <c r="T4" i="20"/>
  <c r="R4" i="20"/>
  <c r="Q4" i="20"/>
  <c r="P4" i="20"/>
  <c r="O4" i="20"/>
  <c r="Q68" i="8"/>
  <c r="P68" i="8"/>
  <c r="O68" i="8"/>
  <c r="R67" i="8"/>
  <c r="Q67" i="8"/>
  <c r="P67" i="8"/>
  <c r="O67" i="8"/>
  <c r="R66" i="8"/>
  <c r="Q66" i="8"/>
  <c r="P66" i="8"/>
  <c r="O66" i="8"/>
  <c r="R65" i="8"/>
  <c r="Q65" i="8"/>
  <c r="P65" i="8"/>
  <c r="O65" i="8"/>
  <c r="R64" i="8"/>
  <c r="Q64" i="8"/>
  <c r="P64" i="8"/>
  <c r="O64" i="8"/>
  <c r="R63" i="8"/>
  <c r="Q63" i="8"/>
  <c r="P63" i="8"/>
  <c r="O63" i="8"/>
  <c r="R62" i="8"/>
  <c r="Q62" i="8"/>
  <c r="P62" i="8"/>
  <c r="O62" i="8"/>
  <c r="R61" i="8"/>
  <c r="Q61" i="8"/>
  <c r="T61" i="8" s="1"/>
  <c r="P61" i="8"/>
  <c r="O61" i="8"/>
  <c r="R60" i="8"/>
  <c r="Q60" i="8"/>
  <c r="P60" i="8"/>
  <c r="U60" i="8" s="1"/>
  <c r="O60" i="8"/>
  <c r="R59" i="8"/>
  <c r="Q59" i="8"/>
  <c r="P59" i="8"/>
  <c r="O59" i="8"/>
  <c r="R58" i="8"/>
  <c r="Q58" i="8"/>
  <c r="P58" i="8"/>
  <c r="O58" i="8"/>
  <c r="R57" i="8"/>
  <c r="Q57" i="8"/>
  <c r="P57" i="8"/>
  <c r="O57" i="8"/>
  <c r="R56" i="8"/>
  <c r="Q56" i="8"/>
  <c r="P56" i="8"/>
  <c r="O56" i="8"/>
  <c r="R55" i="8"/>
  <c r="Q55" i="8"/>
  <c r="P55" i="8"/>
  <c r="O55" i="8"/>
  <c r="T55" i="8" s="1"/>
  <c r="R54" i="8"/>
  <c r="Q54" i="8"/>
  <c r="P54" i="8"/>
  <c r="O54" i="8"/>
  <c r="R53" i="8"/>
  <c r="Q53" i="8"/>
  <c r="P53" i="8"/>
  <c r="O53" i="8"/>
  <c r="R52" i="8"/>
  <c r="Q52" i="8"/>
  <c r="P52" i="8"/>
  <c r="O52" i="8"/>
  <c r="R51" i="8"/>
  <c r="Q51" i="8"/>
  <c r="P51" i="8"/>
  <c r="T51" i="8" s="1"/>
  <c r="O51" i="8"/>
  <c r="R50" i="8"/>
  <c r="Q50" i="8"/>
  <c r="P50" i="8"/>
  <c r="O50" i="8"/>
  <c r="R49" i="8"/>
  <c r="Q49" i="8"/>
  <c r="P49" i="8"/>
  <c r="O49" i="8"/>
  <c r="T49" i="8" s="1"/>
  <c r="R48" i="8"/>
  <c r="Q48" i="8"/>
  <c r="P48" i="8"/>
  <c r="O48" i="8"/>
  <c r="R47" i="8"/>
  <c r="Q47" i="8"/>
  <c r="P47" i="8"/>
  <c r="O47" i="8"/>
  <c r="T47" i="8" s="1"/>
  <c r="R46" i="8"/>
  <c r="Q46" i="8"/>
  <c r="P46" i="8"/>
  <c r="O46" i="8"/>
  <c r="R45" i="8"/>
  <c r="Q45" i="8"/>
  <c r="P45" i="8"/>
  <c r="T45" i="8" s="1"/>
  <c r="O45" i="8"/>
  <c r="R44" i="8"/>
  <c r="Q44" i="8"/>
  <c r="P44" i="8"/>
  <c r="O44" i="8"/>
  <c r="U44" i="8" s="1"/>
  <c r="R43" i="8"/>
  <c r="Q43" i="8"/>
  <c r="P43" i="8"/>
  <c r="O43" i="8"/>
  <c r="R42" i="8"/>
  <c r="U43" i="8" s="1"/>
  <c r="Q42" i="8"/>
  <c r="P42" i="8"/>
  <c r="T42" i="8" s="1"/>
  <c r="O42" i="8"/>
  <c r="R41" i="8"/>
  <c r="Q41" i="8"/>
  <c r="P41" i="8"/>
  <c r="O41" i="8"/>
  <c r="R40" i="8"/>
  <c r="Q40" i="8"/>
  <c r="P40" i="8"/>
  <c r="O40" i="8"/>
  <c r="R39" i="8"/>
  <c r="Q39" i="8"/>
  <c r="P39" i="8"/>
  <c r="O39" i="8"/>
  <c r="R38" i="8"/>
  <c r="Q38" i="8"/>
  <c r="P38" i="8"/>
  <c r="O38" i="8"/>
  <c r="U38" i="8" s="1"/>
  <c r="R37" i="8"/>
  <c r="Q37" i="8"/>
  <c r="P37" i="8"/>
  <c r="O37" i="8"/>
  <c r="R36" i="8"/>
  <c r="U37" i="8" s="1"/>
  <c r="Q36" i="8"/>
  <c r="P36" i="8"/>
  <c r="O36" i="8"/>
  <c r="R35" i="8"/>
  <c r="Q35" i="8"/>
  <c r="P35" i="8"/>
  <c r="O35" i="8"/>
  <c r="T35" i="8" s="1"/>
  <c r="R34" i="8"/>
  <c r="Q34" i="8"/>
  <c r="P34" i="8"/>
  <c r="O34" i="8"/>
  <c r="R33" i="8"/>
  <c r="Q33" i="8"/>
  <c r="P33" i="8"/>
  <c r="T33" i="8" s="1"/>
  <c r="O33" i="8"/>
  <c r="R32" i="8"/>
  <c r="Q32" i="8"/>
  <c r="P32" i="8"/>
  <c r="O32" i="8"/>
  <c r="R31" i="8"/>
  <c r="Q31" i="8"/>
  <c r="P31" i="8"/>
  <c r="O31" i="8"/>
  <c r="R30" i="8"/>
  <c r="Q30" i="8"/>
  <c r="P30" i="8"/>
  <c r="T30" i="8" s="1"/>
  <c r="O30" i="8"/>
  <c r="R29" i="8"/>
  <c r="Q29" i="8"/>
  <c r="P29" i="8"/>
  <c r="O29" i="8"/>
  <c r="R28" i="8"/>
  <c r="Q28" i="8"/>
  <c r="P28" i="8"/>
  <c r="O28" i="8"/>
  <c r="R27" i="8"/>
  <c r="Q27" i="8"/>
  <c r="P27" i="8"/>
  <c r="O27" i="8"/>
  <c r="R26" i="8"/>
  <c r="Q26" i="8"/>
  <c r="P26" i="8"/>
  <c r="O26" i="8"/>
  <c r="R25" i="8"/>
  <c r="Q25" i="8"/>
  <c r="P25" i="8"/>
  <c r="O25" i="8"/>
  <c r="T25" i="8" s="1"/>
  <c r="R24" i="8"/>
  <c r="Q24" i="8"/>
  <c r="P24" i="8"/>
  <c r="O24" i="8"/>
  <c r="R23" i="8"/>
  <c r="Q23" i="8"/>
  <c r="P23" i="8"/>
  <c r="O23" i="8"/>
  <c r="T23" i="8" s="1"/>
  <c r="R22" i="8"/>
  <c r="Q22" i="8"/>
  <c r="P22" i="8"/>
  <c r="O22" i="8"/>
  <c r="R21" i="8"/>
  <c r="Q21" i="8"/>
  <c r="P21" i="8"/>
  <c r="O21" i="8"/>
  <c r="R20" i="8"/>
  <c r="Q20" i="8"/>
  <c r="P20" i="8"/>
  <c r="O20" i="8"/>
  <c r="R19" i="8"/>
  <c r="Q19" i="8"/>
  <c r="P19" i="8"/>
  <c r="O19" i="8"/>
  <c r="T19" i="8" s="1"/>
  <c r="R18" i="8"/>
  <c r="U19" i="8" s="1"/>
  <c r="Q18" i="8"/>
  <c r="P18" i="8"/>
  <c r="O18" i="8"/>
  <c r="R17" i="8"/>
  <c r="Q17" i="8"/>
  <c r="P17" i="8"/>
  <c r="O17" i="8"/>
  <c r="T17" i="8" s="1"/>
  <c r="R16" i="8"/>
  <c r="Q16" i="8"/>
  <c r="P16" i="8"/>
  <c r="O16" i="8"/>
  <c r="R15" i="8"/>
  <c r="Q15" i="8"/>
  <c r="P15" i="8"/>
  <c r="O15" i="8"/>
  <c r="R14" i="8"/>
  <c r="Q14" i="8"/>
  <c r="P14" i="8"/>
  <c r="O14" i="8"/>
  <c r="R13" i="8"/>
  <c r="Q13" i="8"/>
  <c r="P13" i="8"/>
  <c r="O13" i="8"/>
  <c r="R12" i="8"/>
  <c r="Q12" i="8"/>
  <c r="P12" i="8"/>
  <c r="O12" i="8"/>
  <c r="R11" i="8"/>
  <c r="Q11" i="8"/>
  <c r="P11" i="8"/>
  <c r="O11" i="8"/>
  <c r="T11" i="8" s="1"/>
  <c r="R10" i="8"/>
  <c r="Q10" i="8"/>
  <c r="P10" i="8"/>
  <c r="O10" i="8"/>
  <c r="R9" i="8"/>
  <c r="Q9" i="8"/>
  <c r="P9" i="8"/>
  <c r="O9" i="8"/>
  <c r="R8" i="8"/>
  <c r="Q8" i="8"/>
  <c r="P8" i="8"/>
  <c r="O8" i="8"/>
  <c r="R7" i="8"/>
  <c r="Q7" i="8"/>
  <c r="P7" i="8"/>
  <c r="O7" i="8"/>
  <c r="R6" i="8"/>
  <c r="Q6" i="8"/>
  <c r="P6" i="8"/>
  <c r="O6" i="8"/>
  <c r="T5" i="8"/>
  <c r="R5" i="8"/>
  <c r="Q5" i="8"/>
  <c r="P5" i="8"/>
  <c r="O5" i="8"/>
  <c r="Q38" i="21"/>
  <c r="P38" i="21"/>
  <c r="O38" i="21"/>
  <c r="R37" i="21"/>
  <c r="Q37" i="21"/>
  <c r="P37" i="21"/>
  <c r="O37" i="21"/>
  <c r="T37" i="21" s="1"/>
  <c r="R36" i="21"/>
  <c r="U37" i="21" s="1"/>
  <c r="Q36" i="21"/>
  <c r="P36" i="21"/>
  <c r="O36" i="21"/>
  <c r="U35" i="21"/>
  <c r="T35" i="21"/>
  <c r="R35" i="21"/>
  <c r="U36" i="21" s="1"/>
  <c r="Q35" i="21"/>
  <c r="P35" i="21"/>
  <c r="O35" i="21"/>
  <c r="R34" i="21"/>
  <c r="Q34" i="21"/>
  <c r="P34" i="21"/>
  <c r="O34" i="21"/>
  <c r="R33" i="21"/>
  <c r="U34" i="21" s="1"/>
  <c r="Q33" i="21"/>
  <c r="P33" i="21"/>
  <c r="T33" i="21" s="1"/>
  <c r="O33" i="21"/>
  <c r="R32" i="21"/>
  <c r="U33" i="21" s="1"/>
  <c r="Q32" i="21"/>
  <c r="P32" i="21"/>
  <c r="O32" i="21"/>
  <c r="R31" i="21"/>
  <c r="U32" i="21" s="1"/>
  <c r="Q31" i="21"/>
  <c r="P31" i="21"/>
  <c r="O31" i="21"/>
  <c r="T31" i="21" s="1"/>
  <c r="R30" i="21"/>
  <c r="U31" i="21" s="1"/>
  <c r="Q30" i="21"/>
  <c r="P30" i="21"/>
  <c r="O30" i="21"/>
  <c r="R29" i="21"/>
  <c r="Q29" i="21"/>
  <c r="P29" i="21"/>
  <c r="T29" i="21" s="1"/>
  <c r="O29" i="21"/>
  <c r="R28" i="21"/>
  <c r="U29" i="21" s="1"/>
  <c r="Q28" i="21"/>
  <c r="P28" i="21"/>
  <c r="O28" i="21"/>
  <c r="U27" i="21"/>
  <c r="R27" i="21"/>
  <c r="Q27" i="21"/>
  <c r="P27" i="21"/>
  <c r="O27" i="21"/>
  <c r="T27" i="21" s="1"/>
  <c r="R26" i="21"/>
  <c r="Q26" i="21"/>
  <c r="P26" i="21"/>
  <c r="O26" i="21"/>
  <c r="U25" i="21"/>
  <c r="R25" i="21"/>
  <c r="Q25" i="21"/>
  <c r="P25" i="21"/>
  <c r="O25" i="21"/>
  <c r="T25" i="21" s="1"/>
  <c r="R24" i="21"/>
  <c r="Q24" i="21"/>
  <c r="P24" i="21"/>
  <c r="O24" i="21"/>
  <c r="U23" i="21"/>
  <c r="T23" i="21"/>
  <c r="R23" i="21"/>
  <c r="U24" i="21" s="1"/>
  <c r="Q23" i="21"/>
  <c r="P23" i="21"/>
  <c r="O23" i="21"/>
  <c r="R22" i="21"/>
  <c r="Q22" i="21"/>
  <c r="P22" i="21"/>
  <c r="O22" i="21"/>
  <c r="R21" i="21"/>
  <c r="U22" i="21" s="1"/>
  <c r="Q21" i="21"/>
  <c r="P21" i="21"/>
  <c r="T21" i="21" s="1"/>
  <c r="O21" i="21"/>
  <c r="R20" i="21"/>
  <c r="U21" i="21" s="1"/>
  <c r="Q20" i="21"/>
  <c r="P20" i="21"/>
  <c r="O20" i="21"/>
  <c r="R19" i="21"/>
  <c r="U20" i="21" s="1"/>
  <c r="Q19" i="21"/>
  <c r="P19" i="21"/>
  <c r="O19" i="21"/>
  <c r="T19" i="21" s="1"/>
  <c r="R18" i="21"/>
  <c r="U19" i="21" s="1"/>
  <c r="Q18" i="21"/>
  <c r="P18" i="21"/>
  <c r="O18" i="21"/>
  <c r="R17" i="21"/>
  <c r="Q17" i="21"/>
  <c r="P17" i="21"/>
  <c r="T17" i="21" s="1"/>
  <c r="O17" i="21"/>
  <c r="R16" i="21"/>
  <c r="U17" i="21" s="1"/>
  <c r="Q16" i="21"/>
  <c r="P16" i="21"/>
  <c r="O16" i="21"/>
  <c r="U15" i="21"/>
  <c r="R15" i="21"/>
  <c r="Q15" i="21"/>
  <c r="P15" i="21"/>
  <c r="O15" i="21"/>
  <c r="T15" i="21" s="1"/>
  <c r="R14" i="21"/>
  <c r="Q14" i="21"/>
  <c r="P14" i="21"/>
  <c r="O14" i="21"/>
  <c r="U13" i="21"/>
  <c r="R13" i="21"/>
  <c r="Q13" i="21"/>
  <c r="P13" i="21"/>
  <c r="O13" i="21"/>
  <c r="T13" i="21" s="1"/>
  <c r="R12" i="21"/>
  <c r="Q12" i="21"/>
  <c r="P12" i="21"/>
  <c r="O12" i="21"/>
  <c r="U11" i="21"/>
  <c r="T11" i="21"/>
  <c r="R11" i="21"/>
  <c r="U12" i="21" s="1"/>
  <c r="Q11" i="21"/>
  <c r="P11" i="21"/>
  <c r="O11" i="21"/>
  <c r="R10" i="21"/>
  <c r="Q10" i="21"/>
  <c r="P10" i="21"/>
  <c r="O10" i="21"/>
  <c r="R9" i="21"/>
  <c r="U10" i="21" s="1"/>
  <c r="Q9" i="21"/>
  <c r="P9" i="21"/>
  <c r="T9" i="21" s="1"/>
  <c r="O9" i="21"/>
  <c r="R8" i="21"/>
  <c r="U9" i="21" s="1"/>
  <c r="Q8" i="21"/>
  <c r="P8" i="21"/>
  <c r="O8" i="21"/>
  <c r="R7" i="21"/>
  <c r="U8" i="21" s="1"/>
  <c r="Q7" i="21"/>
  <c r="P7" i="21"/>
  <c r="O7" i="21"/>
  <c r="T7" i="21" s="1"/>
  <c r="R6" i="21"/>
  <c r="U7" i="21" s="1"/>
  <c r="Q6" i="21"/>
  <c r="P6" i="21"/>
  <c r="O6" i="21"/>
  <c r="R5" i="21"/>
  <c r="Q5" i="21"/>
  <c r="P5" i="21"/>
  <c r="T5" i="21" s="1"/>
  <c r="O5" i="21"/>
  <c r="R4" i="21"/>
  <c r="U5" i="21" s="1"/>
  <c r="Q4" i="21"/>
  <c r="P4" i="21"/>
  <c r="O4" i="21"/>
  <c r="P55" i="7"/>
  <c r="O55" i="7"/>
  <c r="U54" i="7"/>
  <c r="T54" i="7"/>
  <c r="R54" i="7"/>
  <c r="Q54" i="7"/>
  <c r="P54" i="7"/>
  <c r="O54" i="7"/>
  <c r="U53" i="7"/>
  <c r="T53" i="7"/>
  <c r="R53" i="7"/>
  <c r="Q53" i="7"/>
  <c r="P53" i="7"/>
  <c r="O53" i="7"/>
  <c r="U52" i="7"/>
  <c r="T52" i="7"/>
  <c r="R52" i="7"/>
  <c r="Q52" i="7"/>
  <c r="P52" i="7"/>
  <c r="O52" i="7"/>
  <c r="U51" i="7"/>
  <c r="T51" i="7"/>
  <c r="R51" i="7"/>
  <c r="Q51" i="7"/>
  <c r="P51" i="7"/>
  <c r="O51" i="7"/>
  <c r="U50" i="7"/>
  <c r="T50" i="7"/>
  <c r="R50" i="7"/>
  <c r="Q50" i="7"/>
  <c r="P50" i="7"/>
  <c r="O50" i="7"/>
  <c r="U49" i="7"/>
  <c r="T49" i="7"/>
  <c r="R49" i="7"/>
  <c r="Q49" i="7"/>
  <c r="P49" i="7"/>
  <c r="O49" i="7"/>
  <c r="U48" i="7"/>
  <c r="T48" i="7"/>
  <c r="R48" i="7"/>
  <c r="Q48" i="7"/>
  <c r="P48" i="7"/>
  <c r="O48" i="7"/>
  <c r="U47" i="7"/>
  <c r="T47" i="7"/>
  <c r="R47" i="7"/>
  <c r="Q47" i="7"/>
  <c r="P47" i="7"/>
  <c r="O47" i="7"/>
  <c r="U46" i="7"/>
  <c r="T46" i="7"/>
  <c r="R46" i="7"/>
  <c r="Q46" i="7"/>
  <c r="P46" i="7"/>
  <c r="O46" i="7"/>
  <c r="U45" i="7"/>
  <c r="T45" i="7"/>
  <c r="R45" i="7"/>
  <c r="Q45" i="7"/>
  <c r="P45" i="7"/>
  <c r="O45" i="7"/>
  <c r="U44" i="7"/>
  <c r="T44" i="7"/>
  <c r="R44" i="7"/>
  <c r="Q44" i="7"/>
  <c r="P44" i="7"/>
  <c r="O44" i="7"/>
  <c r="U43" i="7"/>
  <c r="T43" i="7"/>
  <c r="R43" i="7"/>
  <c r="Q43" i="7"/>
  <c r="P43" i="7"/>
  <c r="O43" i="7"/>
  <c r="U42" i="7"/>
  <c r="T42" i="7"/>
  <c r="R42" i="7"/>
  <c r="Q42" i="7"/>
  <c r="P42" i="7"/>
  <c r="O42" i="7"/>
  <c r="U41" i="7"/>
  <c r="T41" i="7"/>
  <c r="R41" i="7"/>
  <c r="Q41" i="7"/>
  <c r="P41" i="7"/>
  <c r="O41" i="7"/>
  <c r="U40" i="7"/>
  <c r="T40" i="7"/>
  <c r="R40" i="7"/>
  <c r="Q40" i="7"/>
  <c r="P40" i="7"/>
  <c r="O40" i="7"/>
  <c r="U39" i="7"/>
  <c r="T39" i="7"/>
  <c r="R39" i="7"/>
  <c r="Q39" i="7"/>
  <c r="P39" i="7"/>
  <c r="O39" i="7"/>
  <c r="U38" i="7"/>
  <c r="T38" i="7"/>
  <c r="R38" i="7"/>
  <c r="Q38" i="7"/>
  <c r="P38" i="7"/>
  <c r="O38" i="7"/>
  <c r="U37" i="7"/>
  <c r="T37" i="7"/>
  <c r="R37" i="7"/>
  <c r="Q37" i="7"/>
  <c r="P37" i="7"/>
  <c r="O37" i="7"/>
  <c r="U36" i="7"/>
  <c r="T36" i="7"/>
  <c r="R36" i="7"/>
  <c r="Q36" i="7"/>
  <c r="P36" i="7"/>
  <c r="U35" i="7"/>
  <c r="T35" i="7"/>
  <c r="R35" i="7"/>
  <c r="Q35" i="7"/>
  <c r="P35" i="7"/>
  <c r="T34" i="7"/>
  <c r="Q34" i="7"/>
  <c r="P34" i="7"/>
  <c r="U33" i="7"/>
  <c r="Q33" i="7"/>
  <c r="P33" i="7"/>
  <c r="U32" i="7"/>
  <c r="Q32" i="7"/>
  <c r="P32" i="7"/>
  <c r="U31" i="7"/>
  <c r="T31" i="7"/>
  <c r="R31" i="7"/>
  <c r="Q31" i="7"/>
  <c r="P31" i="7"/>
  <c r="O31" i="7"/>
  <c r="U30" i="7"/>
  <c r="T30" i="7"/>
  <c r="R30" i="7"/>
  <c r="Q30" i="7"/>
  <c r="P30" i="7"/>
  <c r="O30" i="7"/>
  <c r="T29" i="7"/>
  <c r="R29" i="7"/>
  <c r="Q29" i="7"/>
  <c r="P29" i="7"/>
  <c r="O29" i="7"/>
  <c r="U28" i="7"/>
  <c r="T28" i="7"/>
  <c r="R28" i="7"/>
  <c r="Q28" i="7"/>
  <c r="P28" i="7"/>
  <c r="O28" i="7"/>
  <c r="U27" i="7"/>
  <c r="T27" i="7"/>
  <c r="R27" i="7"/>
  <c r="Q27" i="7"/>
  <c r="P27" i="7"/>
  <c r="O27" i="7"/>
  <c r="U26" i="7"/>
  <c r="T26" i="7"/>
  <c r="R26" i="7"/>
  <c r="Q26" i="7"/>
  <c r="P26" i="7"/>
  <c r="O26" i="7"/>
  <c r="U25" i="7"/>
  <c r="T25" i="7"/>
  <c r="R25" i="7"/>
  <c r="Q25" i="7"/>
  <c r="P25" i="7"/>
  <c r="O25" i="7"/>
  <c r="U24" i="7"/>
  <c r="T24" i="7"/>
  <c r="R24" i="7"/>
  <c r="Q24" i="7"/>
  <c r="P24" i="7"/>
  <c r="O24" i="7"/>
  <c r="U23" i="7"/>
  <c r="T23" i="7"/>
  <c r="R23" i="7"/>
  <c r="Q23" i="7"/>
  <c r="P23" i="7"/>
  <c r="O23" i="7"/>
  <c r="U22" i="7"/>
  <c r="T22" i="7"/>
  <c r="R22" i="7"/>
  <c r="Q22" i="7"/>
  <c r="P22" i="7"/>
  <c r="O22" i="7"/>
  <c r="U21" i="7"/>
  <c r="T21" i="7"/>
  <c r="R21" i="7"/>
  <c r="Q21" i="7"/>
  <c r="P21" i="7"/>
  <c r="O21" i="7"/>
  <c r="U20" i="7"/>
  <c r="T20" i="7"/>
  <c r="R20" i="7"/>
  <c r="Q20" i="7"/>
  <c r="P20" i="7"/>
  <c r="O20" i="7"/>
  <c r="U19" i="7"/>
  <c r="T19" i="7"/>
  <c r="R19" i="7"/>
  <c r="Q19" i="7"/>
  <c r="P19" i="7"/>
  <c r="O19" i="7"/>
  <c r="U18" i="7"/>
  <c r="T18" i="7"/>
  <c r="R18" i="7"/>
  <c r="Q18" i="7"/>
  <c r="P18" i="7"/>
  <c r="O18" i="7"/>
  <c r="U17" i="7"/>
  <c r="T17" i="7"/>
  <c r="R17" i="7"/>
  <c r="Q17" i="7"/>
  <c r="P17" i="7"/>
  <c r="O17" i="7"/>
  <c r="U16" i="7"/>
  <c r="T16" i="7"/>
  <c r="R16" i="7"/>
  <c r="Q16" i="7"/>
  <c r="P16" i="7"/>
  <c r="O16" i="7"/>
  <c r="U15" i="7"/>
  <c r="T15" i="7"/>
  <c r="R15" i="7"/>
  <c r="Q15" i="7"/>
  <c r="P15" i="7"/>
  <c r="O15" i="7"/>
  <c r="U14" i="7"/>
  <c r="T14" i="7"/>
  <c r="R14" i="7"/>
  <c r="Q14" i="7"/>
  <c r="P14" i="7"/>
  <c r="O14" i="7"/>
  <c r="U13" i="7"/>
  <c r="T13" i="7"/>
  <c r="R13" i="7"/>
  <c r="Q13" i="7"/>
  <c r="P13" i="7"/>
  <c r="O13" i="7"/>
  <c r="U12" i="7"/>
  <c r="T12" i="7"/>
  <c r="R12" i="7"/>
  <c r="Q12" i="7"/>
  <c r="P12" i="7"/>
  <c r="O12" i="7"/>
  <c r="U11" i="7"/>
  <c r="T11" i="7"/>
  <c r="R11" i="7"/>
  <c r="Q11" i="7"/>
  <c r="P11" i="7"/>
  <c r="O11" i="7"/>
  <c r="U10" i="7"/>
  <c r="T10" i="7"/>
  <c r="R10" i="7"/>
  <c r="Q10" i="7"/>
  <c r="P10" i="7"/>
  <c r="O10" i="7"/>
  <c r="U9" i="7"/>
  <c r="T9" i="7"/>
  <c r="R9" i="7"/>
  <c r="Q9" i="7"/>
  <c r="P9" i="7"/>
  <c r="O9" i="7"/>
  <c r="U8" i="7"/>
  <c r="T8" i="7"/>
  <c r="R8" i="7"/>
  <c r="Q8" i="7"/>
  <c r="P8" i="7"/>
  <c r="O8" i="7"/>
  <c r="U7" i="7"/>
  <c r="T7" i="7"/>
  <c r="R7" i="7"/>
  <c r="Q7" i="7"/>
  <c r="P7" i="7"/>
  <c r="O7" i="7"/>
  <c r="U6" i="7"/>
  <c r="T6" i="7"/>
  <c r="R6" i="7"/>
  <c r="Q6" i="7"/>
  <c r="P6" i="7"/>
  <c r="O6" i="7"/>
  <c r="U5" i="7"/>
  <c r="T5" i="7"/>
  <c r="R5" i="7"/>
  <c r="Q5" i="7"/>
  <c r="P5" i="7"/>
  <c r="O5" i="7"/>
  <c r="T4" i="7"/>
  <c r="R4" i="7"/>
  <c r="Q4" i="7"/>
  <c r="P4" i="7"/>
  <c r="O4" i="7"/>
  <c r="Q48" i="3"/>
  <c r="P48" i="3"/>
  <c r="O48" i="3"/>
  <c r="R47" i="3"/>
  <c r="Q47" i="3"/>
  <c r="P47" i="3"/>
  <c r="O47" i="3"/>
  <c r="T47" i="3" s="1"/>
  <c r="R46" i="3"/>
  <c r="U47" i="3" s="1"/>
  <c r="Q46" i="3"/>
  <c r="P46" i="3"/>
  <c r="O46" i="3"/>
  <c r="R45" i="3"/>
  <c r="U46" i="3" s="1"/>
  <c r="Q45" i="3"/>
  <c r="P45" i="3"/>
  <c r="O45" i="3"/>
  <c r="R44" i="3"/>
  <c r="Q44" i="3"/>
  <c r="P44" i="3"/>
  <c r="O44" i="3"/>
  <c r="R43" i="3"/>
  <c r="U44" i="3" s="1"/>
  <c r="Q43" i="3"/>
  <c r="P43" i="3"/>
  <c r="O43" i="3"/>
  <c r="R42" i="3"/>
  <c r="U43" i="3" s="1"/>
  <c r="Q42" i="3"/>
  <c r="P42" i="3"/>
  <c r="O42" i="3"/>
  <c r="T42" i="3" s="1"/>
  <c r="R41" i="3"/>
  <c r="Q41" i="3"/>
  <c r="P41" i="3"/>
  <c r="O41" i="3"/>
  <c r="R40" i="3"/>
  <c r="U41" i="3" s="1"/>
  <c r="Q40" i="3"/>
  <c r="P40" i="3"/>
  <c r="O40" i="3"/>
  <c r="T40" i="3" s="1"/>
  <c r="R39" i="3"/>
  <c r="U40" i="3" s="1"/>
  <c r="Q39" i="3"/>
  <c r="P39" i="3"/>
  <c r="O39" i="3"/>
  <c r="R38" i="3"/>
  <c r="Q38" i="3"/>
  <c r="P38" i="3"/>
  <c r="O38" i="3"/>
  <c r="T38" i="3" s="1"/>
  <c r="R37" i="3"/>
  <c r="U38" i="3" s="1"/>
  <c r="Q37" i="3"/>
  <c r="P37" i="3"/>
  <c r="O37" i="3"/>
  <c r="R36" i="3"/>
  <c r="U37" i="3" s="1"/>
  <c r="Q36" i="3"/>
  <c r="P36" i="3"/>
  <c r="O36" i="3"/>
  <c r="R35" i="3"/>
  <c r="Q35" i="3"/>
  <c r="P35" i="3"/>
  <c r="O35" i="3"/>
  <c r="R34" i="3"/>
  <c r="U35" i="3" s="1"/>
  <c r="Q34" i="3"/>
  <c r="P34" i="3"/>
  <c r="O34" i="3"/>
  <c r="T34" i="3" s="1"/>
  <c r="R33" i="3"/>
  <c r="U34" i="3" s="1"/>
  <c r="Q33" i="3"/>
  <c r="P33" i="3"/>
  <c r="O33" i="3"/>
  <c r="R32" i="3"/>
  <c r="Q32" i="3"/>
  <c r="P32" i="3"/>
  <c r="O32" i="3"/>
  <c r="T32" i="3" s="1"/>
  <c r="R31" i="3"/>
  <c r="U32" i="3" s="1"/>
  <c r="Q31" i="3"/>
  <c r="P31" i="3"/>
  <c r="O31" i="3"/>
  <c r="R30" i="3"/>
  <c r="U31" i="3" s="1"/>
  <c r="Q30" i="3"/>
  <c r="P30" i="3"/>
  <c r="O30" i="3"/>
  <c r="T30" i="3" s="1"/>
  <c r="R29" i="3"/>
  <c r="Q29" i="3"/>
  <c r="P29" i="3"/>
  <c r="O29" i="3"/>
  <c r="R28" i="3"/>
  <c r="U29" i="3" s="1"/>
  <c r="Q28" i="3"/>
  <c r="P28" i="3"/>
  <c r="O28" i="3"/>
  <c r="R27" i="3"/>
  <c r="U28" i="3" s="1"/>
  <c r="Q27" i="3"/>
  <c r="P27" i="3"/>
  <c r="O27" i="3"/>
  <c r="R26" i="3"/>
  <c r="Q26" i="3"/>
  <c r="P26" i="3"/>
  <c r="O26" i="3"/>
  <c r="R25" i="3"/>
  <c r="Q25" i="3"/>
  <c r="P25" i="3"/>
  <c r="O25" i="3"/>
  <c r="R24" i="3"/>
  <c r="Q24" i="3"/>
  <c r="P24" i="3"/>
  <c r="O24" i="3"/>
  <c r="U24" i="3" s="1"/>
  <c r="R23" i="3"/>
  <c r="Q23" i="3"/>
  <c r="P23" i="3"/>
  <c r="O23" i="3"/>
  <c r="R22" i="3"/>
  <c r="Q22" i="3"/>
  <c r="P22" i="3"/>
  <c r="O22" i="3"/>
  <c r="R21" i="3"/>
  <c r="Q21" i="3"/>
  <c r="P21" i="3"/>
  <c r="O21" i="3"/>
  <c r="U21" i="3" s="1"/>
  <c r="R20" i="3"/>
  <c r="Q20" i="3"/>
  <c r="P20" i="3"/>
  <c r="O20" i="3"/>
  <c r="R19" i="3"/>
  <c r="Q19" i="3"/>
  <c r="P19" i="3"/>
  <c r="O19" i="3"/>
  <c r="R18" i="3"/>
  <c r="Q18" i="3"/>
  <c r="P18" i="3"/>
  <c r="O18" i="3"/>
  <c r="T18" i="3" s="1"/>
  <c r="T17" i="3"/>
  <c r="R17" i="3"/>
  <c r="Q17" i="3"/>
  <c r="P17" i="3"/>
  <c r="O17" i="3"/>
  <c r="U17" i="3" s="1"/>
  <c r="T16" i="3"/>
  <c r="R16" i="3"/>
  <c r="Q16" i="3"/>
  <c r="P16" i="3"/>
  <c r="O16" i="3"/>
  <c r="T15" i="3"/>
  <c r="R15" i="3"/>
  <c r="Q15" i="3"/>
  <c r="P15" i="3"/>
  <c r="O15" i="3"/>
  <c r="T14" i="3"/>
  <c r="R14" i="3"/>
  <c r="Q14" i="3"/>
  <c r="P14" i="3"/>
  <c r="T13" i="3"/>
  <c r="R13" i="3"/>
  <c r="U14" i="3" s="1"/>
  <c r="Q13" i="3"/>
  <c r="P13" i="3"/>
  <c r="U13" i="3" s="1"/>
  <c r="T12" i="3"/>
  <c r="R12" i="3"/>
  <c r="Q12" i="3"/>
  <c r="P12" i="3"/>
  <c r="O12" i="3"/>
  <c r="T11" i="3"/>
  <c r="R11" i="3"/>
  <c r="Q11" i="3"/>
  <c r="P11" i="3"/>
  <c r="O11" i="3"/>
  <c r="U11" i="3" s="1"/>
  <c r="T10" i="3"/>
  <c r="R10" i="3"/>
  <c r="Q10" i="3"/>
  <c r="P10" i="3"/>
  <c r="O10" i="3"/>
  <c r="T9" i="3"/>
  <c r="R9" i="3"/>
  <c r="Q9" i="3"/>
  <c r="P9" i="3"/>
  <c r="O9" i="3"/>
  <c r="T8" i="3"/>
  <c r="R8" i="3"/>
  <c r="Q8" i="3"/>
  <c r="P8" i="3"/>
  <c r="O8" i="3"/>
  <c r="T7" i="3"/>
  <c r="R7" i="3"/>
  <c r="Q7" i="3"/>
  <c r="P7" i="3"/>
  <c r="O7" i="3"/>
  <c r="T6" i="3"/>
  <c r="R6" i="3"/>
  <c r="Q6" i="3"/>
  <c r="P6" i="3"/>
  <c r="O6" i="3"/>
  <c r="U6" i="3" s="1"/>
  <c r="T5" i="3"/>
  <c r="R5" i="3"/>
  <c r="Q5" i="3"/>
  <c r="P5" i="3"/>
  <c r="O5" i="3"/>
  <c r="S72" i="13" l="1"/>
  <c r="S75" i="13"/>
  <c r="S83" i="13"/>
  <c r="U10" i="12"/>
  <c r="U22" i="12"/>
  <c r="U34" i="12"/>
  <c r="T46" i="12"/>
  <c r="U53" i="12"/>
  <c r="U38" i="11"/>
  <c r="U21" i="11"/>
  <c r="U52" i="12"/>
  <c r="U23" i="12"/>
  <c r="U8" i="12"/>
  <c r="T38" i="12"/>
  <c r="T44" i="12"/>
  <c r="T50" i="12"/>
  <c r="U17" i="12"/>
  <c r="U6" i="12"/>
  <c r="U42" i="10"/>
  <c r="U54" i="10"/>
  <c r="U66" i="10"/>
  <c r="U31" i="10"/>
  <c r="U47" i="10"/>
  <c r="U59" i="10"/>
  <c r="U19" i="10"/>
  <c r="T13" i="10"/>
  <c r="T66" i="8"/>
  <c r="T21" i="8"/>
  <c r="T67" i="8"/>
  <c r="U34" i="8"/>
  <c r="T13" i="8"/>
  <c r="T22" i="8"/>
  <c r="T28" i="8"/>
  <c r="T37" i="8"/>
  <c r="U52" i="8"/>
  <c r="U8" i="8"/>
  <c r="U14" i="8"/>
  <c r="U26" i="8"/>
  <c r="U29" i="8"/>
  <c r="U41" i="8"/>
  <c r="U59" i="8"/>
  <c r="T9" i="8"/>
  <c r="T8" i="8"/>
  <c r="T14" i="8"/>
  <c r="T20" i="8"/>
  <c r="T32" i="8"/>
  <c r="T41" i="8"/>
  <c r="T59" i="8"/>
  <c r="U68" i="8"/>
  <c r="T29" i="8"/>
  <c r="T53" i="8"/>
  <c r="U18" i="8"/>
  <c r="U21" i="8"/>
  <c r="U27" i="8"/>
  <c r="U33" i="8"/>
  <c r="U51" i="8"/>
  <c r="T15" i="8"/>
  <c r="T27" i="8"/>
  <c r="T39" i="8"/>
  <c r="U48" i="8"/>
  <c r="T57" i="8"/>
  <c r="T63" i="8"/>
  <c r="U9" i="10"/>
  <c r="U45" i="10"/>
  <c r="U57" i="10"/>
  <c r="U12" i="10"/>
  <c r="U62" i="10"/>
  <c r="U27" i="10"/>
  <c r="U25" i="10"/>
  <c r="U20" i="10"/>
  <c r="U7" i="10"/>
  <c r="U28" i="10"/>
  <c r="U11" i="10"/>
  <c r="U9" i="3"/>
  <c r="U19" i="3"/>
  <c r="U22" i="3"/>
  <c r="U25" i="3"/>
  <c r="T28" i="3"/>
  <c r="T46" i="3"/>
  <c r="U7" i="3"/>
  <c r="U16" i="3"/>
  <c r="T33" i="3"/>
  <c r="T19" i="3"/>
  <c r="T25" i="3"/>
  <c r="T31" i="3"/>
  <c r="T37" i="3"/>
  <c r="T43" i="3"/>
  <c r="T36" i="3"/>
  <c r="T39" i="3"/>
  <c r="T45" i="3"/>
  <c r="U20" i="3"/>
  <c r="U23" i="3"/>
  <c r="U26" i="3"/>
  <c r="T44" i="3"/>
  <c r="U12" i="3"/>
  <c r="U10" i="3"/>
  <c r="U15" i="3"/>
  <c r="T27" i="3"/>
  <c r="U8" i="3"/>
  <c r="T23" i="3"/>
  <c r="T29" i="3"/>
  <c r="T35" i="3"/>
  <c r="T41" i="3"/>
  <c r="T21" i="3"/>
  <c r="U27" i="3"/>
  <c r="U30" i="3"/>
  <c r="U33" i="3"/>
  <c r="U36" i="3"/>
  <c r="U39" i="3"/>
  <c r="U42" i="3"/>
  <c r="U45" i="3"/>
  <c r="U48" i="3"/>
  <c r="T14" i="21"/>
  <c r="T26" i="21"/>
  <c r="T12" i="21"/>
  <c r="T24" i="21"/>
  <c r="T36" i="21"/>
  <c r="T34" i="21"/>
  <c r="U6" i="21"/>
  <c r="U18" i="21"/>
  <c r="U30" i="21"/>
  <c r="T8" i="21"/>
  <c r="U16" i="21"/>
  <c r="T20" i="21"/>
  <c r="U28" i="21"/>
  <c r="T32" i="21"/>
  <c r="T10" i="21"/>
  <c r="T22" i="21"/>
  <c r="T18" i="21"/>
  <c r="T6" i="21"/>
  <c r="U14" i="21"/>
  <c r="U26" i="21"/>
  <c r="T30" i="21"/>
  <c r="T4" i="21"/>
  <c r="T16" i="21"/>
  <c r="T28" i="21"/>
  <c r="U7" i="8"/>
  <c r="U10" i="8"/>
  <c r="T12" i="8"/>
  <c r="T31" i="8"/>
  <c r="T34" i="8"/>
  <c r="T48" i="8"/>
  <c r="U56" i="8"/>
  <c r="U64" i="8"/>
  <c r="T7" i="8"/>
  <c r="U13" i="8"/>
  <c r="U16" i="8"/>
  <c r="T18" i="8"/>
  <c r="U24" i="8"/>
  <c r="T26" i="8"/>
  <c r="U35" i="8"/>
  <c r="T40" i="8"/>
  <c r="U46" i="8"/>
  <c r="U49" i="8"/>
  <c r="U57" i="8"/>
  <c r="U65" i="8"/>
  <c r="T10" i="8"/>
  <c r="U32" i="8"/>
  <c r="T43" i="8"/>
  <c r="T46" i="8"/>
  <c r="U54" i="8"/>
  <c r="U62" i="8"/>
  <c r="T65" i="8"/>
  <c r="U11" i="8"/>
  <c r="T16" i="8"/>
  <c r="U22" i="8"/>
  <c r="T24" i="8"/>
  <c r="U30" i="8"/>
  <c r="T38" i="8"/>
  <c r="U47" i="8"/>
  <c r="U55" i="8"/>
  <c r="U63" i="8"/>
  <c r="U40" i="8"/>
  <c r="U6" i="8"/>
  <c r="U17" i="8"/>
  <c r="U25" i="8"/>
  <c r="U39" i="8"/>
  <c r="T44" i="8"/>
  <c r="U66" i="8"/>
  <c r="U20" i="8"/>
  <c r="U36" i="8"/>
  <c r="U50" i="8"/>
  <c r="U53" i="8"/>
  <c r="U61" i="8"/>
  <c r="U28" i="8"/>
  <c r="U12" i="8"/>
  <c r="T36" i="8"/>
  <c r="U45" i="8"/>
  <c r="T50" i="8"/>
  <c r="U58" i="8"/>
  <c r="U9" i="8"/>
  <c r="T6" i="8"/>
  <c r="U15" i="8"/>
  <c r="U23" i="8"/>
  <c r="U31" i="8"/>
  <c r="U42" i="8"/>
  <c r="U67" i="8"/>
  <c r="U46" i="20"/>
  <c r="T48" i="20"/>
  <c r="T51" i="20"/>
  <c r="T54" i="20"/>
  <c r="T57" i="20"/>
  <c r="T60" i="20"/>
  <c r="T63" i="20"/>
  <c r="T66" i="20"/>
  <c r="U39" i="20"/>
  <c r="U44" i="20"/>
  <c r="U37" i="20"/>
  <c r="U49" i="20"/>
  <c r="U52" i="20"/>
  <c r="U55" i="20"/>
  <c r="U58" i="20"/>
  <c r="U61" i="20"/>
  <c r="U64" i="20"/>
  <c r="U67" i="20"/>
  <c r="U42" i="20"/>
  <c r="T49" i="20"/>
  <c r="T52" i="20"/>
  <c r="T55" i="20"/>
  <c r="T58" i="20"/>
  <c r="T61" i="20"/>
  <c r="T64" i="20"/>
  <c r="U47" i="20"/>
  <c r="U40" i="20"/>
  <c r="U35" i="20"/>
  <c r="U45" i="20"/>
  <c r="U50" i="20"/>
  <c r="U53" i="20"/>
  <c r="U56" i="20"/>
  <c r="U59" i="20"/>
  <c r="U62" i="20"/>
  <c r="T50" i="20"/>
  <c r="T53" i="20"/>
  <c r="T56" i="20"/>
  <c r="T62" i="20"/>
  <c r="U43" i="20"/>
  <c r="U38" i="20"/>
  <c r="T59" i="20"/>
  <c r="U36" i="20"/>
  <c r="U48" i="20"/>
  <c r="U9" i="9"/>
  <c r="U7" i="9"/>
  <c r="T27" i="9"/>
  <c r="U5" i="9"/>
  <c r="U10" i="9"/>
  <c r="U13" i="9"/>
  <c r="U16" i="9"/>
  <c r="U19" i="9"/>
  <c r="U22" i="9"/>
  <c r="U25" i="9"/>
  <c r="T10" i="9"/>
  <c r="T25" i="9"/>
  <c r="T13" i="9"/>
  <c r="T16" i="9"/>
  <c r="T19" i="9"/>
  <c r="T22" i="9"/>
  <c r="U8" i="9"/>
  <c r="U8" i="10"/>
  <c r="U16" i="10"/>
  <c r="U24" i="10"/>
  <c r="U32" i="10"/>
  <c r="U40" i="10"/>
  <c r="U52" i="10"/>
  <c r="U64" i="10"/>
  <c r="T11" i="10"/>
  <c r="T19" i="10"/>
  <c r="T27" i="10"/>
  <c r="U14" i="10"/>
  <c r="U22" i="10"/>
  <c r="U30" i="10"/>
  <c r="U29" i="10"/>
  <c r="U6" i="10"/>
  <c r="T9" i="10"/>
  <c r="T17" i="10"/>
  <c r="T25" i="10"/>
  <c r="T33" i="10"/>
  <c r="U36" i="10"/>
  <c r="U48" i="10"/>
  <c r="U60" i="10"/>
  <c r="U13" i="10"/>
  <c r="U41" i="10"/>
  <c r="U53" i="10"/>
  <c r="U65" i="10"/>
  <c r="U46" i="10"/>
  <c r="U58" i="10"/>
  <c r="T15" i="10"/>
  <c r="T23" i="10"/>
  <c r="T31" i="10"/>
  <c r="U39" i="10"/>
  <c r="U51" i="10"/>
  <c r="U63" i="10"/>
  <c r="T7" i="10"/>
  <c r="U44" i="10"/>
  <c r="U56" i="10"/>
  <c r="U21" i="10"/>
  <c r="U10" i="10"/>
  <c r="U18" i="10"/>
  <c r="U26" i="10"/>
  <c r="U34" i="10"/>
  <c r="U37" i="10"/>
  <c r="U49" i="10"/>
  <c r="U61" i="10"/>
  <c r="U20" i="11"/>
  <c r="U32" i="11"/>
  <c r="T37" i="11"/>
  <c r="U40" i="11"/>
  <c r="T47" i="11"/>
  <c r="U44" i="11"/>
  <c r="U26" i="11"/>
  <c r="T39" i="11"/>
  <c r="U24" i="12"/>
  <c r="T36" i="12"/>
  <c r="T42" i="12"/>
  <c r="T48" i="12"/>
  <c r="U14" i="12"/>
  <c r="U19" i="12"/>
  <c r="U29" i="12"/>
  <c r="T39" i="12"/>
  <c r="T45" i="12"/>
  <c r="T51" i="12"/>
  <c r="U25" i="12"/>
  <c r="T37" i="12"/>
  <c r="T43" i="12"/>
  <c r="T49" i="12"/>
  <c r="T52" i="12"/>
  <c r="U18" i="12"/>
  <c r="U30" i="12"/>
  <c r="U13" i="12"/>
  <c r="U16" i="12"/>
  <c r="U28" i="12"/>
  <c r="U11" i="12"/>
  <c r="U21" i="12"/>
  <c r="U33" i="12"/>
  <c r="T35" i="12"/>
  <c r="T41" i="12"/>
  <c r="T47" i="12"/>
  <c r="U9" i="12"/>
  <c r="U26" i="12"/>
  <c r="U7" i="12"/>
  <c r="U31" i="12"/>
  <c r="U36" i="12"/>
  <c r="U39" i="12"/>
  <c r="U42" i="12"/>
  <c r="U45" i="12"/>
  <c r="U48" i="12"/>
  <c r="U51" i="12"/>
  <c r="S47" i="13"/>
  <c r="R46" i="13"/>
  <c r="S86" i="13"/>
  <c r="S89" i="13"/>
  <c r="S92" i="13"/>
  <c r="S95" i="13"/>
  <c r="S98" i="13"/>
  <c r="R16" i="13"/>
  <c r="R22" i="13"/>
  <c r="R28" i="13"/>
  <c r="R34" i="13"/>
  <c r="S10" i="13"/>
  <c r="S61" i="13"/>
  <c r="S64" i="13"/>
  <c r="S67" i="13"/>
  <c r="S70" i="13"/>
  <c r="S73" i="13"/>
  <c r="S84" i="13"/>
  <c r="S87" i="13"/>
  <c r="S90" i="13"/>
  <c r="S93" i="13"/>
  <c r="S96" i="13"/>
  <c r="S36" i="13"/>
  <c r="R45" i="13"/>
  <c r="I373" i="15"/>
  <c r="J373" i="15" s="1"/>
  <c r="L373" i="15" s="1"/>
  <c r="I382" i="15"/>
  <c r="J382" i="15" s="1"/>
  <c r="K382" i="15" s="1"/>
  <c r="I54" i="16"/>
  <c r="J54" i="16" s="1"/>
  <c r="L54" i="16" s="1"/>
  <c r="I66" i="16"/>
  <c r="J66" i="16" s="1"/>
  <c r="L66" i="16" s="1"/>
  <c r="I70" i="16"/>
  <c r="J70" i="16" s="1"/>
  <c r="I74" i="16"/>
  <c r="J74" i="16" s="1"/>
  <c r="L74" i="16" s="1"/>
  <c r="K352" i="15"/>
  <c r="L352" i="15"/>
  <c r="I390" i="15"/>
  <c r="J390" i="15" s="1"/>
  <c r="I369" i="15"/>
  <c r="J369" i="15" s="1"/>
  <c r="I386" i="15"/>
  <c r="J386" i="15" s="1"/>
  <c r="I377" i="15"/>
  <c r="J377" i="15" s="1"/>
  <c r="T36" i="11"/>
  <c r="U42" i="11"/>
  <c r="T50" i="11"/>
  <c r="U22" i="11"/>
  <c r="T33" i="11"/>
  <c r="U34" i="11"/>
  <c r="T48" i="11"/>
  <c r="T51" i="11"/>
  <c r="T43" i="11"/>
  <c r="U46" i="11"/>
  <c r="U28" i="11"/>
  <c r="U41" i="11"/>
  <c r="T49" i="11"/>
  <c r="T41" i="11"/>
  <c r="T44" i="11"/>
  <c r="U39" i="11"/>
  <c r="T34" i="11"/>
  <c r="T46" i="11"/>
  <c r="U37" i="11"/>
  <c r="U49" i="11"/>
  <c r="U36" i="11"/>
  <c r="U48" i="11"/>
  <c r="U35" i="11"/>
  <c r="U47" i="11"/>
  <c r="U33" i="11"/>
  <c r="T42" i="11"/>
  <c r="U31" i="11"/>
  <c r="U45" i="11"/>
  <c r="U52" i="11"/>
  <c r="U29" i="11"/>
  <c r="T40" i="11"/>
  <c r="U50" i="11"/>
  <c r="U27" i="11"/>
  <c r="U43" i="11"/>
  <c r="U25" i="11"/>
  <c r="T38" i="11"/>
  <c r="I64" i="16"/>
  <c r="J64" i="16" s="1"/>
  <c r="I10" i="16"/>
  <c r="J10" i="16" s="1"/>
  <c r="I46" i="16"/>
  <c r="J46" i="16" s="1"/>
  <c r="L46" i="16" s="1"/>
  <c r="I57" i="16"/>
  <c r="J57" i="16" s="1"/>
  <c r="I14" i="16"/>
  <c r="J14" i="16" s="1"/>
  <c r="L14" i="16" s="1"/>
  <c r="I22" i="16"/>
  <c r="J22" i="16" s="1"/>
  <c r="I30" i="16"/>
  <c r="J30" i="16" s="1"/>
  <c r="I31" i="16"/>
  <c r="J31" i="16" s="1"/>
  <c r="K31" i="16" s="1"/>
  <c r="I55" i="16"/>
  <c r="J55" i="16" s="1"/>
  <c r="L55" i="16" s="1"/>
  <c r="I59" i="16"/>
  <c r="J59" i="16" s="1"/>
  <c r="L59" i="16" s="1"/>
  <c r="I63" i="16"/>
  <c r="J63" i="16" s="1"/>
  <c r="L63" i="16" s="1"/>
  <c r="I75" i="16"/>
  <c r="J75" i="16" s="1"/>
  <c r="L75" i="16" s="1"/>
  <c r="I28" i="16"/>
  <c r="J28" i="16" s="1"/>
  <c r="I32" i="16"/>
  <c r="J32" i="16" s="1"/>
  <c r="I48" i="16"/>
  <c r="J48" i="16" s="1"/>
  <c r="L48" i="16" s="1"/>
  <c r="I52" i="16"/>
  <c r="J52" i="16" s="1"/>
  <c r="K52" i="16" s="1"/>
  <c r="I58" i="16"/>
  <c r="J58" i="16" s="1"/>
  <c r="I17" i="16"/>
  <c r="J17" i="16" s="1"/>
  <c r="I25" i="16"/>
  <c r="J25" i="16" s="1"/>
  <c r="L25" i="16" s="1"/>
  <c r="I76" i="16"/>
  <c r="J76" i="16" s="1"/>
  <c r="K76" i="16" s="1"/>
  <c r="I56" i="16"/>
  <c r="J56" i="16" s="1"/>
  <c r="I38" i="16"/>
  <c r="J38" i="16" s="1"/>
  <c r="L38" i="16" s="1"/>
  <c r="I60" i="16"/>
  <c r="J60" i="16" s="1"/>
  <c r="L60" i="16" s="1"/>
  <c r="I68" i="16"/>
  <c r="J68" i="16" s="1"/>
  <c r="K68" i="16" s="1"/>
  <c r="I39" i="16"/>
  <c r="J39" i="16" s="1"/>
  <c r="L39" i="16" s="1"/>
  <c r="I11" i="16"/>
  <c r="J11" i="16" s="1"/>
  <c r="I15" i="16"/>
  <c r="J15" i="16" s="1"/>
  <c r="L15" i="16" s="1"/>
  <c r="I19" i="16"/>
  <c r="J19" i="16" s="1"/>
  <c r="K19" i="16" s="1"/>
  <c r="I23" i="16"/>
  <c r="J23" i="16" s="1"/>
  <c r="L23" i="16" s="1"/>
  <c r="I27" i="16"/>
  <c r="J27" i="16" s="1"/>
  <c r="I50" i="16"/>
  <c r="J50" i="16" s="1"/>
  <c r="K50" i="16" s="1"/>
  <c r="I240" i="15"/>
  <c r="J240" i="15" s="1"/>
  <c r="K240" i="15" s="1"/>
  <c r="I317" i="15"/>
  <c r="J317" i="15" s="1"/>
  <c r="K317" i="15" s="1"/>
  <c r="I364" i="15"/>
  <c r="J364" i="15" s="1"/>
  <c r="K364" i="15" s="1"/>
  <c r="I121" i="15"/>
  <c r="J121" i="15" s="1"/>
  <c r="L121" i="15" s="1"/>
  <c r="I383" i="15"/>
  <c r="J383" i="15" s="1"/>
  <c r="K383" i="15" s="1"/>
  <c r="T6" i="10"/>
  <c r="T8" i="10"/>
  <c r="T10" i="10"/>
  <c r="T12" i="10"/>
  <c r="T14" i="10"/>
  <c r="T16" i="10"/>
  <c r="T18" i="10"/>
  <c r="T20" i="10"/>
  <c r="T22" i="10"/>
  <c r="T24" i="10"/>
  <c r="T26" i="10"/>
  <c r="T28" i="10"/>
  <c r="T30" i="10"/>
  <c r="T32" i="10"/>
  <c r="T34" i="10"/>
  <c r="U68" i="10"/>
  <c r="T52" i="8"/>
  <c r="T54" i="8"/>
  <c r="T56" i="8"/>
  <c r="T58" i="8"/>
  <c r="T60" i="8"/>
  <c r="T62" i="8"/>
  <c r="T64" i="8"/>
  <c r="T68" i="8"/>
  <c r="T38" i="21"/>
  <c r="U38" i="21"/>
  <c r="T48" i="3"/>
  <c r="T20" i="3"/>
  <c r="T22" i="3"/>
  <c r="T24" i="3"/>
  <c r="T26" i="3"/>
  <c r="U18" i="3"/>
  <c r="S15" i="13"/>
  <c r="R35" i="13"/>
  <c r="R60" i="13"/>
  <c r="R66" i="13"/>
  <c r="R72" i="13"/>
  <c r="R86" i="13"/>
  <c r="R92" i="13"/>
  <c r="R98" i="13"/>
  <c r="R20" i="13"/>
  <c r="R26" i="13"/>
  <c r="R32" i="13"/>
  <c r="R47" i="13"/>
  <c r="R63" i="13"/>
  <c r="R69" i="13"/>
  <c r="R75" i="13"/>
  <c r="R83" i="13"/>
  <c r="R89" i="13"/>
  <c r="R95" i="13"/>
  <c r="S13" i="13"/>
  <c r="S18" i="13"/>
  <c r="S21" i="13"/>
  <c r="S24" i="13"/>
  <c r="S27" i="13"/>
  <c r="S30" i="13"/>
  <c r="S33" i="13"/>
  <c r="R44" i="13"/>
  <c r="R50" i="13"/>
  <c r="S11" i="13"/>
  <c r="R58" i="13"/>
  <c r="R64" i="13"/>
  <c r="R70" i="13"/>
  <c r="R81" i="13"/>
  <c r="R84" i="13"/>
  <c r="R90" i="13"/>
  <c r="R96" i="13"/>
  <c r="S16" i="13"/>
  <c r="R18" i="13"/>
  <c r="R24" i="13"/>
  <c r="R30" i="13"/>
  <c r="R36" i="13"/>
  <c r="R61" i="13"/>
  <c r="R67" i="13"/>
  <c r="R73" i="13"/>
  <c r="R87" i="13"/>
  <c r="R93" i="13"/>
  <c r="S19" i="13"/>
  <c r="S22" i="13"/>
  <c r="S25" i="13"/>
  <c r="S28" i="13"/>
  <c r="S31" i="13"/>
  <c r="S34" i="13"/>
  <c r="S14" i="13"/>
  <c r="S45" i="13"/>
  <c r="S59" i="13"/>
  <c r="S62" i="13"/>
  <c r="S65" i="13"/>
  <c r="S68" i="13"/>
  <c r="S71" i="13"/>
  <c r="S74" i="13"/>
  <c r="S82" i="13"/>
  <c r="S85" i="13"/>
  <c r="S88" i="13"/>
  <c r="S91" i="13"/>
  <c r="S94" i="13"/>
  <c r="S97" i="13"/>
  <c r="S46" i="13"/>
  <c r="R62" i="13"/>
  <c r="R68" i="13"/>
  <c r="R74" i="13"/>
  <c r="R82" i="13"/>
  <c r="R88" i="13"/>
  <c r="R94" i="13"/>
  <c r="S12" i="13"/>
  <c r="S49" i="13"/>
  <c r="R59" i="13"/>
  <c r="R65" i="13"/>
  <c r="R71" i="13"/>
  <c r="R85" i="13"/>
  <c r="R91" i="13"/>
  <c r="R97" i="13"/>
  <c r="S17" i="13"/>
  <c r="S20" i="13"/>
  <c r="S23" i="13"/>
  <c r="S26" i="13"/>
  <c r="S29" i="13"/>
  <c r="S32" i="13"/>
  <c r="S35" i="13"/>
  <c r="S37" i="13"/>
  <c r="R49" i="13"/>
  <c r="R17" i="13"/>
  <c r="R19" i="13"/>
  <c r="R21" i="13"/>
  <c r="R23" i="13"/>
  <c r="R25" i="13"/>
  <c r="R27" i="13"/>
  <c r="R29" i="13"/>
  <c r="R31" i="13"/>
  <c r="R33" i="13"/>
  <c r="S50" i="13"/>
  <c r="I48" i="13"/>
  <c r="J48" i="13" s="1"/>
  <c r="R37" i="13"/>
  <c r="T53" i="12"/>
  <c r="U51" i="11"/>
  <c r="T52" i="11"/>
  <c r="T28" i="9"/>
  <c r="T67" i="20"/>
  <c r="I180" i="15"/>
  <c r="J180" i="15" s="1"/>
  <c r="L180" i="15" s="1"/>
  <c r="I371" i="15"/>
  <c r="J371" i="15" s="1"/>
  <c r="L371" i="15" s="1"/>
  <c r="I246" i="15"/>
  <c r="J246" i="15" s="1"/>
  <c r="L246" i="15" s="1"/>
  <c r="I254" i="15"/>
  <c r="J254" i="15" s="1"/>
  <c r="L254" i="15" s="1"/>
  <c r="I280" i="15"/>
  <c r="J280" i="15" s="1"/>
  <c r="K280" i="15" s="1"/>
  <c r="I314" i="15"/>
  <c r="J314" i="15" s="1"/>
  <c r="I170" i="15"/>
  <c r="J170" i="15" s="1"/>
  <c r="K170" i="15" s="1"/>
  <c r="I163" i="15"/>
  <c r="J163" i="15" s="1"/>
  <c r="K163" i="15" s="1"/>
  <c r="I171" i="15"/>
  <c r="J171" i="15" s="1"/>
  <c r="L171" i="15" s="1"/>
  <c r="I183" i="15"/>
  <c r="J183" i="15" s="1"/>
  <c r="L183" i="15" s="1"/>
  <c r="I113" i="15"/>
  <c r="J113" i="15" s="1"/>
  <c r="K113" i="15" s="1"/>
  <c r="I166" i="15"/>
  <c r="J166" i="15" s="1"/>
  <c r="L166" i="15" s="1"/>
  <c r="H362" i="15"/>
  <c r="I181" i="15"/>
  <c r="J181" i="15" s="1"/>
  <c r="L181" i="15" s="1"/>
  <c r="I367" i="15"/>
  <c r="J367" i="15" s="1"/>
  <c r="L367" i="15" s="1"/>
  <c r="I375" i="15"/>
  <c r="J375" i="15" s="1"/>
  <c r="L375" i="15" s="1"/>
  <c r="I219" i="15"/>
  <c r="J219" i="15" s="1"/>
  <c r="L219" i="15" s="1"/>
  <c r="I278" i="15"/>
  <c r="J278" i="15" s="1"/>
  <c r="I286" i="15"/>
  <c r="J286" i="15" s="1"/>
  <c r="L286" i="15" s="1"/>
  <c r="N129" i="17"/>
  <c r="O110" i="17"/>
  <c r="O116" i="17"/>
  <c r="O107" i="17"/>
  <c r="O108" i="17"/>
  <c r="O109" i="17"/>
  <c r="O113" i="17"/>
  <c r="O114" i="17"/>
  <c r="O115" i="17"/>
  <c r="O132" i="17"/>
  <c r="O106" i="17"/>
  <c r="O119" i="17"/>
  <c r="O120" i="17"/>
  <c r="O121" i="17"/>
  <c r="O125" i="17"/>
  <c r="O126" i="17"/>
  <c r="O127" i="17"/>
  <c r="N104" i="17"/>
  <c r="N105" i="17"/>
  <c r="N106" i="17"/>
  <c r="N107" i="17"/>
  <c r="N108" i="17"/>
  <c r="N109" i="17"/>
  <c r="N110" i="17"/>
  <c r="O112" i="17"/>
  <c r="O131" i="17"/>
  <c r="O104" i="17"/>
  <c r="O105" i="17"/>
  <c r="N111" i="17"/>
  <c r="N112" i="17"/>
  <c r="N113" i="17"/>
  <c r="N114" i="17"/>
  <c r="N115" i="17"/>
  <c r="N116" i="17"/>
  <c r="O118" i="17"/>
  <c r="O124" i="17"/>
  <c r="N131" i="17"/>
  <c r="O111" i="17"/>
  <c r="N117" i="17"/>
  <c r="N118" i="17"/>
  <c r="N119" i="17"/>
  <c r="N120" i="17"/>
  <c r="N121" i="17"/>
  <c r="N122" i="17"/>
  <c r="N123" i="17"/>
  <c r="N124" i="17"/>
  <c r="N125" i="17"/>
  <c r="N126" i="17"/>
  <c r="N127" i="17"/>
  <c r="N128" i="17"/>
  <c r="O129" i="17"/>
  <c r="O130" i="17"/>
  <c r="O117" i="17"/>
  <c r="O122" i="17"/>
  <c r="O123" i="17"/>
  <c r="O128" i="17"/>
  <c r="N130" i="17"/>
  <c r="N132" i="17"/>
  <c r="O108" i="19"/>
  <c r="O109" i="19"/>
  <c r="O110" i="19"/>
  <c r="O114" i="19"/>
  <c r="N121" i="19"/>
  <c r="O130" i="19"/>
  <c r="O104" i="19"/>
  <c r="O105" i="19"/>
  <c r="O111" i="19"/>
  <c r="O115" i="19"/>
  <c r="O116" i="19"/>
  <c r="O120" i="19"/>
  <c r="O121" i="19"/>
  <c r="O122" i="19"/>
  <c r="O125" i="19"/>
  <c r="O126" i="19"/>
  <c r="O127" i="19"/>
  <c r="O132" i="19"/>
  <c r="O106" i="19"/>
  <c r="O112" i="19"/>
  <c r="O117" i="19"/>
  <c r="O123" i="19"/>
  <c r="O129" i="19"/>
  <c r="N131" i="19"/>
  <c r="N132" i="19"/>
  <c r="N104" i="19"/>
  <c r="N105" i="19"/>
  <c r="N106" i="19"/>
  <c r="O107" i="19"/>
  <c r="N108" i="19"/>
  <c r="N109" i="19"/>
  <c r="N110" i="19"/>
  <c r="N111" i="19"/>
  <c r="N112" i="19"/>
  <c r="O113" i="19"/>
  <c r="N113" i="19"/>
  <c r="O118" i="19"/>
  <c r="O124" i="19"/>
  <c r="N130" i="19"/>
  <c r="O131" i="19"/>
  <c r="N114" i="19"/>
  <c r="N115" i="19"/>
  <c r="N116" i="19"/>
  <c r="N117" i="19"/>
  <c r="N118" i="19"/>
  <c r="O119" i="19"/>
  <c r="N120" i="19"/>
  <c r="N122" i="19"/>
  <c r="N123" i="19"/>
  <c r="N124" i="19"/>
  <c r="N125" i="19"/>
  <c r="N126" i="19"/>
  <c r="N127" i="19"/>
  <c r="N128" i="19"/>
  <c r="N129" i="19"/>
  <c r="O128" i="19"/>
  <c r="N119" i="19"/>
  <c r="N107" i="19"/>
  <c r="I68" i="15"/>
  <c r="J68" i="15" s="1"/>
  <c r="L68" i="15" s="1"/>
  <c r="I172" i="15"/>
  <c r="J172" i="15" s="1"/>
  <c r="L172" i="15" s="1"/>
  <c r="I176" i="15"/>
  <c r="J176" i="15" s="1"/>
  <c r="L176" i="15" s="1"/>
  <c r="I201" i="15"/>
  <c r="J201" i="15" s="1"/>
  <c r="K201" i="15" s="1"/>
  <c r="I320" i="15"/>
  <c r="J320" i="15" s="1"/>
  <c r="L320" i="15" s="1"/>
  <c r="I329" i="15"/>
  <c r="J329" i="15" s="1"/>
  <c r="L329" i="15" s="1"/>
  <c r="I107" i="15"/>
  <c r="J107" i="15" s="1"/>
  <c r="L107" i="15" s="1"/>
  <c r="I112" i="15"/>
  <c r="J112" i="15" s="1"/>
  <c r="L112" i="15" s="1"/>
  <c r="I141" i="15"/>
  <c r="J141" i="15" s="1"/>
  <c r="I151" i="15"/>
  <c r="J151" i="15" s="1"/>
  <c r="L151" i="15" s="1"/>
  <c r="I153" i="15"/>
  <c r="J153" i="15" s="1"/>
  <c r="L153" i="15" s="1"/>
  <c r="I184" i="15"/>
  <c r="J184" i="15" s="1"/>
  <c r="L184" i="15" s="1"/>
  <c r="I192" i="15"/>
  <c r="J192" i="15" s="1"/>
  <c r="L192" i="15" s="1"/>
  <c r="I244" i="15"/>
  <c r="J244" i="15" s="1"/>
  <c r="L244" i="15" s="1"/>
  <c r="I258" i="15"/>
  <c r="J258" i="15" s="1"/>
  <c r="K258" i="15" s="1"/>
  <c r="I337" i="15"/>
  <c r="J337" i="15" s="1"/>
  <c r="L337" i="15" s="1"/>
  <c r="I363" i="15"/>
  <c r="J363" i="15" s="1"/>
  <c r="L363" i="15" s="1"/>
  <c r="I70" i="15"/>
  <c r="J70" i="15" s="1"/>
  <c r="L70" i="15" s="1"/>
  <c r="I92" i="15"/>
  <c r="J92" i="15" s="1"/>
  <c r="L92" i="15" s="1"/>
  <c r="I149" i="15"/>
  <c r="J149" i="15" s="1"/>
  <c r="L149" i="15" s="1"/>
  <c r="I162" i="15"/>
  <c r="J162" i="15" s="1"/>
  <c r="L162" i="15" s="1"/>
  <c r="I164" i="15"/>
  <c r="J164" i="15" s="1"/>
  <c r="L164" i="15" s="1"/>
  <c r="I189" i="15"/>
  <c r="J189" i="15" s="1"/>
  <c r="L189" i="15" s="1"/>
  <c r="I22" i="15"/>
  <c r="J22" i="15" s="1"/>
  <c r="L22" i="15" s="1"/>
  <c r="H135" i="15"/>
  <c r="I211" i="15"/>
  <c r="J211" i="15" s="1"/>
  <c r="K211" i="15" s="1"/>
  <c r="G222" i="15"/>
  <c r="I391" i="15"/>
  <c r="I300" i="15"/>
  <c r="J300" i="15" s="1"/>
  <c r="K300" i="15" s="1"/>
  <c r="I25" i="15"/>
  <c r="J25" i="15" s="1"/>
  <c r="L25" i="15" s="1"/>
  <c r="I55" i="15"/>
  <c r="J55" i="15" s="1"/>
  <c r="K55" i="15" s="1"/>
  <c r="I65" i="15"/>
  <c r="J65" i="15" s="1"/>
  <c r="K65" i="15" s="1"/>
  <c r="I100" i="15"/>
  <c r="J100" i="15" s="1"/>
  <c r="I175" i="15"/>
  <c r="J175" i="15" s="1"/>
  <c r="L175" i="15" s="1"/>
  <c r="I307" i="15"/>
  <c r="J307" i="15" s="1"/>
  <c r="L307" i="15" s="1"/>
  <c r="I311" i="15"/>
  <c r="J311" i="15" s="1"/>
  <c r="L311" i="15" s="1"/>
  <c r="I316" i="15"/>
  <c r="J316" i="15" s="1"/>
  <c r="L316" i="15" s="1"/>
  <c r="I319" i="15"/>
  <c r="J319" i="15" s="1"/>
  <c r="K319" i="15" s="1"/>
  <c r="I389" i="15"/>
  <c r="J389" i="15" s="1"/>
  <c r="L389" i="15" s="1"/>
  <c r="I12" i="16"/>
  <c r="J12" i="16" s="1"/>
  <c r="L12" i="16" s="1"/>
  <c r="I20" i="16"/>
  <c r="J20" i="16" s="1"/>
  <c r="I40" i="16"/>
  <c r="J40" i="16" s="1"/>
  <c r="K40" i="16" s="1"/>
  <c r="I71" i="16"/>
  <c r="J71" i="16" s="1"/>
  <c r="L71" i="16" s="1"/>
  <c r="I18" i="16"/>
  <c r="J18" i="16" s="1"/>
  <c r="L18" i="16" s="1"/>
  <c r="I26" i="16"/>
  <c r="J26" i="16" s="1"/>
  <c r="I13" i="16"/>
  <c r="J13" i="16" s="1"/>
  <c r="L13" i="16" s="1"/>
  <c r="I21" i="16"/>
  <c r="J21" i="16" s="1"/>
  <c r="K21" i="16" s="1"/>
  <c r="I36" i="16"/>
  <c r="J36" i="16" s="1"/>
  <c r="I72" i="16"/>
  <c r="J72" i="16" s="1"/>
  <c r="K72" i="16" s="1"/>
  <c r="I16" i="16"/>
  <c r="J16" i="16" s="1"/>
  <c r="L16" i="16" s="1"/>
  <c r="I24" i="16"/>
  <c r="J24" i="16" s="1"/>
  <c r="L24" i="16" s="1"/>
  <c r="I29" i="16"/>
  <c r="J29" i="16" s="1"/>
  <c r="K29" i="16" s="1"/>
  <c r="I34" i="16"/>
  <c r="J34" i="16" s="1"/>
  <c r="L34" i="16" s="1"/>
  <c r="I62" i="16"/>
  <c r="J62" i="16" s="1"/>
  <c r="L62" i="16" s="1"/>
  <c r="I67" i="16"/>
  <c r="J67" i="16" s="1"/>
  <c r="L67" i="16" s="1"/>
  <c r="I26" i="15"/>
  <c r="J26" i="15" s="1"/>
  <c r="K26" i="15" s="1"/>
  <c r="I36" i="15"/>
  <c r="J36" i="15" s="1"/>
  <c r="L36" i="15" s="1"/>
  <c r="I56" i="15"/>
  <c r="J56" i="15" s="1"/>
  <c r="L56" i="15" s="1"/>
  <c r="I62" i="15"/>
  <c r="J62" i="15" s="1"/>
  <c r="L62" i="15" s="1"/>
  <c r="I119" i="15"/>
  <c r="J119" i="15" s="1"/>
  <c r="K119" i="15" s="1"/>
  <c r="I145" i="15"/>
  <c r="J145" i="15" s="1"/>
  <c r="L145" i="15" s="1"/>
  <c r="I197" i="15"/>
  <c r="J197" i="15" s="1"/>
  <c r="L197" i="15" s="1"/>
  <c r="I207" i="15"/>
  <c r="J207" i="15" s="1"/>
  <c r="I231" i="15"/>
  <c r="J231" i="15" s="1"/>
  <c r="L231" i="15" s="1"/>
  <c r="I247" i="15"/>
  <c r="J247" i="15" s="1"/>
  <c r="K247" i="15" s="1"/>
  <c r="I255" i="15"/>
  <c r="J255" i="15" s="1"/>
  <c r="K255" i="15" s="1"/>
  <c r="I264" i="15"/>
  <c r="J264" i="15" s="1"/>
  <c r="K264" i="15" s="1"/>
  <c r="I20" i="15"/>
  <c r="J20" i="15" s="1"/>
  <c r="L20" i="15" s="1"/>
  <c r="I30" i="15"/>
  <c r="J30" i="15" s="1"/>
  <c r="L30" i="15" s="1"/>
  <c r="I50" i="15"/>
  <c r="J50" i="15" s="1"/>
  <c r="I80" i="15"/>
  <c r="J80" i="15" s="1"/>
  <c r="L80" i="15" s="1"/>
  <c r="I82" i="15"/>
  <c r="J82" i="15" s="1"/>
  <c r="L82" i="15" s="1"/>
  <c r="I98" i="15"/>
  <c r="J98" i="15" s="1"/>
  <c r="L98" i="15" s="1"/>
  <c r="I105" i="15"/>
  <c r="J105" i="15" s="1"/>
  <c r="I129" i="15"/>
  <c r="J129" i="15" s="1"/>
  <c r="L129" i="15" s="1"/>
  <c r="I143" i="15"/>
  <c r="J143" i="15" s="1"/>
  <c r="L143" i="15" s="1"/>
  <c r="I148" i="15"/>
  <c r="J148" i="15" s="1"/>
  <c r="I150" i="15"/>
  <c r="J150" i="15" s="1"/>
  <c r="L150" i="15" s="1"/>
  <c r="I167" i="15"/>
  <c r="J167" i="15" s="1"/>
  <c r="L167" i="15" s="1"/>
  <c r="I187" i="15"/>
  <c r="J187" i="15" s="1"/>
  <c r="L187" i="15" s="1"/>
  <c r="I332" i="15"/>
  <c r="J332" i="15" s="1"/>
  <c r="I346" i="15"/>
  <c r="J346" i="15" s="1"/>
  <c r="L346" i="15" s="1"/>
  <c r="I10" i="15"/>
  <c r="J10" i="15" s="1"/>
  <c r="L10" i="15" s="1"/>
  <c r="I43" i="15"/>
  <c r="J43" i="15" s="1"/>
  <c r="L43" i="15" s="1"/>
  <c r="I53" i="15"/>
  <c r="J53" i="15" s="1"/>
  <c r="K53" i="15" s="1"/>
  <c r="I60" i="15"/>
  <c r="J60" i="15" s="1"/>
  <c r="L60" i="15" s="1"/>
  <c r="I76" i="15"/>
  <c r="J76" i="15" s="1"/>
  <c r="L76" i="15" s="1"/>
  <c r="I96" i="15"/>
  <c r="J96" i="15" s="1"/>
  <c r="K96" i="15" s="1"/>
  <c r="I103" i="15"/>
  <c r="J103" i="15" s="1"/>
  <c r="L103" i="15" s="1"/>
  <c r="I109" i="15"/>
  <c r="J109" i="15" s="1"/>
  <c r="L109" i="15" s="1"/>
  <c r="I118" i="15"/>
  <c r="J118" i="15" s="1"/>
  <c r="I146" i="15"/>
  <c r="J146" i="15" s="1"/>
  <c r="L146" i="15" s="1"/>
  <c r="I158" i="15"/>
  <c r="J158" i="15" s="1"/>
  <c r="L158" i="15" s="1"/>
  <c r="I205" i="15"/>
  <c r="J205" i="15" s="1"/>
  <c r="L205" i="15" s="1"/>
  <c r="I220" i="15"/>
  <c r="J220" i="15" s="1"/>
  <c r="I239" i="15"/>
  <c r="J239" i="15" s="1"/>
  <c r="L239" i="15" s="1"/>
  <c r="I250" i="15"/>
  <c r="J250" i="15" s="1"/>
  <c r="K250" i="15" s="1"/>
  <c r="I279" i="15"/>
  <c r="J279" i="15" s="1"/>
  <c r="L279" i="15" s="1"/>
  <c r="I296" i="15"/>
  <c r="J296" i="15" s="1"/>
  <c r="K296" i="15" s="1"/>
  <c r="I313" i="15"/>
  <c r="J313" i="15" s="1"/>
  <c r="L313" i="15" s="1"/>
  <c r="I340" i="15"/>
  <c r="J340" i="15" s="1"/>
  <c r="K340" i="15" s="1"/>
  <c r="I350" i="15"/>
  <c r="J350" i="15" s="1"/>
  <c r="K350" i="15" s="1"/>
  <c r="I387" i="15"/>
  <c r="J387" i="15" s="1"/>
  <c r="L387" i="15" s="1"/>
  <c r="I179" i="15"/>
  <c r="J179" i="15" s="1"/>
  <c r="L179" i="15" s="1"/>
  <c r="I227" i="15"/>
  <c r="J227" i="15" s="1"/>
  <c r="K227" i="15" s="1"/>
  <c r="I256" i="15"/>
  <c r="J256" i="15" s="1"/>
  <c r="L256" i="15" s="1"/>
  <c r="I265" i="15"/>
  <c r="J265" i="15" s="1"/>
  <c r="L265" i="15" s="1"/>
  <c r="I318" i="15"/>
  <c r="J318" i="15" s="1"/>
  <c r="L318" i="15" s="1"/>
  <c r="I379" i="15"/>
  <c r="J379" i="15" s="1"/>
  <c r="I81" i="15"/>
  <c r="J81" i="15" s="1"/>
  <c r="K81" i="15" s="1"/>
  <c r="I99" i="15"/>
  <c r="J99" i="15" s="1"/>
  <c r="K99" i="15" s="1"/>
  <c r="I111" i="15"/>
  <c r="J111" i="15" s="1"/>
  <c r="L111" i="15" s="1"/>
  <c r="I126" i="15"/>
  <c r="J126" i="15" s="1"/>
  <c r="L126" i="15" s="1"/>
  <c r="I131" i="15"/>
  <c r="J131" i="15" s="1"/>
  <c r="I136" i="15"/>
  <c r="J136" i="15" s="1"/>
  <c r="L136" i="15" s="1"/>
  <c r="I203" i="15"/>
  <c r="J203" i="15" s="1"/>
  <c r="I218" i="15"/>
  <c r="J218" i="15" s="1"/>
  <c r="L218" i="15" s="1"/>
  <c r="I248" i="15"/>
  <c r="J248" i="15" s="1"/>
  <c r="I251" i="15"/>
  <c r="J251" i="15" s="1"/>
  <c r="L251" i="15" s="1"/>
  <c r="I282" i="15"/>
  <c r="J282" i="15" s="1"/>
  <c r="K282" i="15" s="1"/>
  <c r="I285" i="15"/>
  <c r="J285" i="15" s="1"/>
  <c r="L285" i="15" s="1"/>
  <c r="I294" i="15"/>
  <c r="J294" i="15" s="1"/>
  <c r="L294" i="15" s="1"/>
  <c r="I347" i="15"/>
  <c r="J347" i="15" s="1"/>
  <c r="L347" i="15" s="1"/>
  <c r="I388" i="15"/>
  <c r="J388" i="15" s="1"/>
  <c r="L388" i="15" s="1"/>
  <c r="I376" i="15"/>
  <c r="J376" i="15" s="1"/>
  <c r="K376" i="15" s="1"/>
  <c r="I94" i="15"/>
  <c r="J94" i="15" s="1"/>
  <c r="L94" i="15" s="1"/>
  <c r="I12" i="15"/>
  <c r="J12" i="15" s="1"/>
  <c r="K12" i="15" s="1"/>
  <c r="I15" i="15"/>
  <c r="J15" i="15" s="1"/>
  <c r="K15" i="15" s="1"/>
  <c r="I18" i="15"/>
  <c r="J18" i="15" s="1"/>
  <c r="L18" i="15" s="1"/>
  <c r="I48" i="15"/>
  <c r="J48" i="15" s="1"/>
  <c r="L48" i="15" s="1"/>
  <c r="I78" i="15"/>
  <c r="J78" i="15" s="1"/>
  <c r="K78" i="15" s="1"/>
  <c r="I95" i="15"/>
  <c r="J95" i="15" s="1"/>
  <c r="K95" i="15" s="1"/>
  <c r="I110" i="15"/>
  <c r="J110" i="15" s="1"/>
  <c r="I117" i="15"/>
  <c r="J117" i="15" s="1"/>
  <c r="L117" i="15" s="1"/>
  <c r="I124" i="15"/>
  <c r="J124" i="15" s="1"/>
  <c r="L124" i="15" s="1"/>
  <c r="I147" i="15"/>
  <c r="J147" i="15" s="1"/>
  <c r="L147" i="15" s="1"/>
  <c r="I235" i="15"/>
  <c r="J235" i="15" s="1"/>
  <c r="K235" i="15" s="1"/>
  <c r="I249" i="15"/>
  <c r="J249" i="15" s="1"/>
  <c r="K249" i="15" s="1"/>
  <c r="I257" i="15"/>
  <c r="J257" i="15" s="1"/>
  <c r="K257" i="15" s="1"/>
  <c r="I266" i="15"/>
  <c r="J266" i="15" s="1"/>
  <c r="K266" i="15" s="1"/>
  <c r="I271" i="15"/>
  <c r="J271" i="15" s="1"/>
  <c r="L271" i="15" s="1"/>
  <c r="I274" i="15"/>
  <c r="J274" i="15" s="1"/>
  <c r="K274" i="15" s="1"/>
  <c r="I288" i="15"/>
  <c r="J288" i="15" s="1"/>
  <c r="K288" i="15" s="1"/>
  <c r="I291" i="15"/>
  <c r="J291" i="15" s="1"/>
  <c r="K291" i="15" s="1"/>
  <c r="I297" i="15"/>
  <c r="J297" i="15" s="1"/>
  <c r="L297" i="15" s="1"/>
  <c r="I336" i="15"/>
  <c r="J336" i="15" s="1"/>
  <c r="K336" i="15" s="1"/>
  <c r="I351" i="15"/>
  <c r="J351" i="15" s="1"/>
  <c r="L351" i="15" s="1"/>
  <c r="E365" i="15"/>
  <c r="H365" i="15" s="1"/>
  <c r="I372" i="15"/>
  <c r="J372" i="15" s="1"/>
  <c r="K372" i="15" s="1"/>
  <c r="G135" i="15"/>
  <c r="I210" i="15"/>
  <c r="J210" i="15" s="1"/>
  <c r="L210" i="15" s="1"/>
  <c r="I252" i="15"/>
  <c r="J252" i="15" s="1"/>
  <c r="L252" i="15" s="1"/>
  <c r="I269" i="15"/>
  <c r="J269" i="15" s="1"/>
  <c r="L269" i="15" s="1"/>
  <c r="I325" i="15"/>
  <c r="J325" i="15" s="1"/>
  <c r="K325" i="15" s="1"/>
  <c r="I349" i="15"/>
  <c r="J349" i="15" s="1"/>
  <c r="L349" i="15" s="1"/>
  <c r="L22" i="16"/>
  <c r="K22" i="16"/>
  <c r="K37" i="16"/>
  <c r="L37" i="16"/>
  <c r="K25" i="16"/>
  <c r="K12" i="16"/>
  <c r="L20" i="16"/>
  <c r="K20" i="16"/>
  <c r="L27" i="16"/>
  <c r="K27" i="16"/>
  <c r="L40" i="16"/>
  <c r="L65" i="16"/>
  <c r="K65" i="16"/>
  <c r="K14" i="16"/>
  <c r="L32" i="16"/>
  <c r="K32" i="16"/>
  <c r="L17" i="16"/>
  <c r="K17" i="16"/>
  <c r="K30" i="16"/>
  <c r="L30" i="16"/>
  <c r="L10" i="16"/>
  <c r="K10" i="16"/>
  <c r="K23" i="16"/>
  <c r="L28" i="16"/>
  <c r="K28" i="16"/>
  <c r="L33" i="16"/>
  <c r="K33" i="16"/>
  <c r="K48" i="16"/>
  <c r="L50" i="16"/>
  <c r="K54" i="16"/>
  <c r="L56" i="16"/>
  <c r="K56" i="16"/>
  <c r="L58" i="16"/>
  <c r="K58" i="16"/>
  <c r="L61" i="16"/>
  <c r="K61" i="16"/>
  <c r="L73" i="16"/>
  <c r="K73" i="16"/>
  <c r="L26" i="16"/>
  <c r="K26" i="16"/>
  <c r="L35" i="16"/>
  <c r="K35" i="16"/>
  <c r="L69" i="16"/>
  <c r="K69" i="16"/>
  <c r="L36" i="16"/>
  <c r="K36" i="16"/>
  <c r="L72" i="16"/>
  <c r="K34" i="16"/>
  <c r="L64" i="16"/>
  <c r="K64" i="16"/>
  <c r="L11" i="16"/>
  <c r="K11" i="16"/>
  <c r="L19" i="16"/>
  <c r="L47" i="16"/>
  <c r="K47" i="16"/>
  <c r="L49" i="16"/>
  <c r="K49" i="16"/>
  <c r="L51" i="16"/>
  <c r="K51" i="16"/>
  <c r="L53" i="16"/>
  <c r="K53" i="16"/>
  <c r="K55" i="16"/>
  <c r="L57" i="16"/>
  <c r="K57" i="16"/>
  <c r="L70" i="16"/>
  <c r="K70" i="16"/>
  <c r="K74" i="16"/>
  <c r="I200" i="15"/>
  <c r="J200" i="15" s="1"/>
  <c r="K200" i="15" s="1"/>
  <c r="I61" i="15"/>
  <c r="J61" i="15" s="1"/>
  <c r="L61" i="15" s="1"/>
  <c r="I42" i="15"/>
  <c r="J42" i="15" s="1"/>
  <c r="L42" i="15" s="1"/>
  <c r="I144" i="15"/>
  <c r="J144" i="15" s="1"/>
  <c r="I114" i="15"/>
  <c r="J114" i="15" s="1"/>
  <c r="I196" i="15"/>
  <c r="J196" i="15" s="1"/>
  <c r="K196" i="15" s="1"/>
  <c r="I13" i="15"/>
  <c r="J13" i="15" s="1"/>
  <c r="K13" i="15" s="1"/>
  <c r="I97" i="15"/>
  <c r="J97" i="15" s="1"/>
  <c r="C42" i="16"/>
  <c r="F42" i="16" s="1"/>
  <c r="F362" i="15"/>
  <c r="I93" i="15"/>
  <c r="J93" i="15" s="1"/>
  <c r="I75" i="15"/>
  <c r="J75" i="15" s="1"/>
  <c r="L75" i="15" s="1"/>
  <c r="I28" i="15"/>
  <c r="J28" i="15" s="1"/>
  <c r="L28" i="15" s="1"/>
  <c r="I41" i="15"/>
  <c r="J41" i="15" s="1"/>
  <c r="K41" i="15" s="1"/>
  <c r="I45" i="15"/>
  <c r="J45" i="15" s="1"/>
  <c r="L45" i="15" s="1"/>
  <c r="I47" i="15"/>
  <c r="J47" i="15" s="1"/>
  <c r="L47" i="15" s="1"/>
  <c r="I57" i="15"/>
  <c r="J57" i="15" s="1"/>
  <c r="L57" i="15" s="1"/>
  <c r="I63" i="15"/>
  <c r="J63" i="15" s="1"/>
  <c r="L63" i="15" s="1"/>
  <c r="I72" i="15"/>
  <c r="J72" i="15" s="1"/>
  <c r="L72" i="15" s="1"/>
  <c r="I90" i="15"/>
  <c r="J90" i="15" s="1"/>
  <c r="K90" i="15" s="1"/>
  <c r="I102" i="15"/>
  <c r="J102" i="15" s="1"/>
  <c r="L102" i="15" s="1"/>
  <c r="I115" i="15"/>
  <c r="J115" i="15" s="1"/>
  <c r="L115" i="15" s="1"/>
  <c r="I133" i="15"/>
  <c r="J133" i="15" s="1"/>
  <c r="L133" i="15" s="1"/>
  <c r="I137" i="15"/>
  <c r="J137" i="15" s="1"/>
  <c r="L137" i="15" s="1"/>
  <c r="I142" i="15"/>
  <c r="J142" i="15" s="1"/>
  <c r="L142" i="15" s="1"/>
  <c r="I155" i="15"/>
  <c r="J155" i="15" s="1"/>
  <c r="L155" i="15" s="1"/>
  <c r="I188" i="15"/>
  <c r="J188" i="15" s="1"/>
  <c r="I236" i="15"/>
  <c r="J236" i="15" s="1"/>
  <c r="K236" i="15" s="1"/>
  <c r="I238" i="15"/>
  <c r="J238" i="15" s="1"/>
  <c r="K238" i="15" s="1"/>
  <c r="I253" i="15"/>
  <c r="J253" i="15" s="1"/>
  <c r="K253" i="15" s="1"/>
  <c r="I263" i="15"/>
  <c r="J263" i="15" s="1"/>
  <c r="L263" i="15" s="1"/>
  <c r="I268" i="15"/>
  <c r="J268" i="15" s="1"/>
  <c r="L268" i="15" s="1"/>
  <c r="I273" i="15"/>
  <c r="J273" i="15" s="1"/>
  <c r="L273" i="15" s="1"/>
  <c r="I277" i="15"/>
  <c r="J277" i="15" s="1"/>
  <c r="I302" i="15"/>
  <c r="J302" i="15" s="1"/>
  <c r="L302" i="15" s="1"/>
  <c r="I309" i="15"/>
  <c r="J309" i="15" s="1"/>
  <c r="K309" i="15" s="1"/>
  <c r="I312" i="15"/>
  <c r="J312" i="15" s="1"/>
  <c r="L312" i="15" s="1"/>
  <c r="I324" i="15"/>
  <c r="J324" i="15" s="1"/>
  <c r="L324" i="15" s="1"/>
  <c r="I328" i="15"/>
  <c r="J328" i="15" s="1"/>
  <c r="I342" i="15"/>
  <c r="J342" i="15" s="1"/>
  <c r="L342" i="15" s="1"/>
  <c r="I358" i="15"/>
  <c r="J358" i="15" s="1"/>
  <c r="K358" i="15" s="1"/>
  <c r="I380" i="15"/>
  <c r="J380" i="15" s="1"/>
  <c r="L380" i="15" s="1"/>
  <c r="I385" i="15"/>
  <c r="J385" i="15" s="1"/>
  <c r="K385" i="15" s="1"/>
  <c r="I16" i="15"/>
  <c r="J16" i="15" s="1"/>
  <c r="L16" i="15" s="1"/>
  <c r="I32" i="15"/>
  <c r="J32" i="15" s="1"/>
  <c r="L32" i="15" s="1"/>
  <c r="I35" i="15"/>
  <c r="J35" i="15" s="1"/>
  <c r="L35" i="15" s="1"/>
  <c r="I38" i="15"/>
  <c r="J38" i="15" s="1"/>
  <c r="K38" i="15" s="1"/>
  <c r="I51" i="15"/>
  <c r="J51" i="15" s="1"/>
  <c r="L51" i="15" s="1"/>
  <c r="I67" i="15"/>
  <c r="J67" i="15" s="1"/>
  <c r="L67" i="15" s="1"/>
  <c r="I160" i="15"/>
  <c r="J160" i="15" s="1"/>
  <c r="I168" i="15"/>
  <c r="J168" i="15" s="1"/>
  <c r="I177" i="15"/>
  <c r="J177" i="15" s="1"/>
  <c r="I185" i="15"/>
  <c r="J185" i="15" s="1"/>
  <c r="I216" i="15"/>
  <c r="J216" i="15" s="1"/>
  <c r="I228" i="15"/>
  <c r="J228" i="15" s="1"/>
  <c r="K228" i="15" s="1"/>
  <c r="I232" i="15"/>
  <c r="J232" i="15" s="1"/>
  <c r="L232" i="15" s="1"/>
  <c r="I234" i="15"/>
  <c r="J234" i="15" s="1"/>
  <c r="K234" i="15" s="1"/>
  <c r="I261" i="15"/>
  <c r="J261" i="15" s="1"/>
  <c r="L261" i="15" s="1"/>
  <c r="I284" i="15"/>
  <c r="J284" i="15" s="1"/>
  <c r="L284" i="15" s="1"/>
  <c r="I287" i="15"/>
  <c r="J287" i="15" s="1"/>
  <c r="K287" i="15" s="1"/>
  <c r="I292" i="15"/>
  <c r="J292" i="15" s="1"/>
  <c r="K292" i="15" s="1"/>
  <c r="I295" i="15"/>
  <c r="J295" i="15" s="1"/>
  <c r="L295" i="15" s="1"/>
  <c r="I330" i="15"/>
  <c r="J330" i="15" s="1"/>
  <c r="K330" i="15" s="1"/>
  <c r="D360" i="15"/>
  <c r="G360" i="15" s="1"/>
  <c r="I79" i="16"/>
  <c r="J79" i="16" s="1"/>
  <c r="I214" i="15"/>
  <c r="J214" i="15" s="1"/>
  <c r="L214" i="15" s="1"/>
  <c r="I241" i="15"/>
  <c r="J241" i="15" s="1"/>
  <c r="L241" i="15" s="1"/>
  <c r="I290" i="15"/>
  <c r="J290" i="15" s="1"/>
  <c r="K290" i="15" s="1"/>
  <c r="I335" i="15"/>
  <c r="J335" i="15" s="1"/>
  <c r="L335" i="15" s="1"/>
  <c r="D42" i="16"/>
  <c r="G42" i="16" s="1"/>
  <c r="I11" i="15"/>
  <c r="J11" i="15" s="1"/>
  <c r="K11" i="15" s="1"/>
  <c r="I17" i="15"/>
  <c r="J17" i="15" s="1"/>
  <c r="L17" i="15" s="1"/>
  <c r="I23" i="15"/>
  <c r="J23" i="15" s="1"/>
  <c r="L23" i="15" s="1"/>
  <c r="I40" i="15"/>
  <c r="J40" i="15" s="1"/>
  <c r="K40" i="15" s="1"/>
  <c r="I46" i="15"/>
  <c r="J46" i="15" s="1"/>
  <c r="L46" i="15" s="1"/>
  <c r="I52" i="15"/>
  <c r="J52" i="15" s="1"/>
  <c r="K52" i="15" s="1"/>
  <c r="I58" i="15"/>
  <c r="J58" i="15" s="1"/>
  <c r="L58" i="15" s="1"/>
  <c r="I71" i="15"/>
  <c r="J71" i="15" s="1"/>
  <c r="L71" i="15" s="1"/>
  <c r="I73" i="15"/>
  <c r="J73" i="15" s="1"/>
  <c r="L73" i="15" s="1"/>
  <c r="I77" i="15"/>
  <c r="J77" i="15" s="1"/>
  <c r="K77" i="15" s="1"/>
  <c r="I83" i="15"/>
  <c r="J83" i="15" s="1"/>
  <c r="L83" i="15" s="1"/>
  <c r="I91" i="15"/>
  <c r="J91" i="15" s="1"/>
  <c r="L91" i="15" s="1"/>
  <c r="I108" i="15"/>
  <c r="J108" i="15" s="1"/>
  <c r="K108" i="15" s="1"/>
  <c r="I116" i="15"/>
  <c r="J116" i="15" s="1"/>
  <c r="L116" i="15" s="1"/>
  <c r="I120" i="15"/>
  <c r="J120" i="15" s="1"/>
  <c r="L120" i="15" s="1"/>
  <c r="I130" i="15"/>
  <c r="J130" i="15" s="1"/>
  <c r="L130" i="15" s="1"/>
  <c r="I134" i="15"/>
  <c r="J134" i="15" s="1"/>
  <c r="I138" i="15"/>
  <c r="J138" i="15" s="1"/>
  <c r="L138" i="15" s="1"/>
  <c r="I154" i="15"/>
  <c r="J154" i="15" s="1"/>
  <c r="L154" i="15" s="1"/>
  <c r="I159" i="15"/>
  <c r="J159" i="15" s="1"/>
  <c r="L159" i="15" s="1"/>
  <c r="I223" i="15"/>
  <c r="J223" i="15" s="1"/>
  <c r="K223" i="15" s="1"/>
  <c r="I245" i="15"/>
  <c r="J245" i="15" s="1"/>
  <c r="K245" i="15" s="1"/>
  <c r="I262" i="15"/>
  <c r="J262" i="15" s="1"/>
  <c r="K262" i="15" s="1"/>
  <c r="I283" i="15"/>
  <c r="J283" i="15" s="1"/>
  <c r="K283" i="15" s="1"/>
  <c r="I303" i="15"/>
  <c r="J303" i="15" s="1"/>
  <c r="K303" i="15" s="1"/>
  <c r="I305" i="15"/>
  <c r="J305" i="15" s="1"/>
  <c r="L305" i="15" s="1"/>
  <c r="I308" i="15"/>
  <c r="J308" i="15" s="1"/>
  <c r="K308" i="15" s="1"/>
  <c r="I323" i="15"/>
  <c r="J323" i="15" s="1"/>
  <c r="K323" i="15" s="1"/>
  <c r="I331" i="15"/>
  <c r="J331" i="15" s="1"/>
  <c r="L331" i="15" s="1"/>
  <c r="I333" i="15"/>
  <c r="J333" i="15" s="1"/>
  <c r="L333" i="15" s="1"/>
  <c r="I338" i="15"/>
  <c r="J338" i="15" s="1"/>
  <c r="K338" i="15" s="1"/>
  <c r="I343" i="15"/>
  <c r="J343" i="15" s="1"/>
  <c r="K343" i="15" s="1"/>
  <c r="D41" i="16"/>
  <c r="G41" i="16" s="1"/>
  <c r="I368" i="15"/>
  <c r="J368" i="15" s="1"/>
  <c r="L368" i="15" s="1"/>
  <c r="I370" i="15"/>
  <c r="I233" i="15"/>
  <c r="J233" i="15" s="1"/>
  <c r="I27" i="15"/>
  <c r="J27" i="15" s="1"/>
  <c r="K27" i="15" s="1"/>
  <c r="I31" i="15"/>
  <c r="J31" i="15" s="1"/>
  <c r="L31" i="15" s="1"/>
  <c r="I33" i="15"/>
  <c r="J33" i="15" s="1"/>
  <c r="K33" i="15" s="1"/>
  <c r="I37" i="15"/>
  <c r="J37" i="15" s="1"/>
  <c r="L37" i="15" s="1"/>
  <c r="I66" i="15"/>
  <c r="J66" i="15" s="1"/>
  <c r="K66" i="15" s="1"/>
  <c r="I104" i="15"/>
  <c r="J104" i="15" s="1"/>
  <c r="L104" i="15" s="1"/>
  <c r="I125" i="15"/>
  <c r="J125" i="15" s="1"/>
  <c r="L125" i="15" s="1"/>
  <c r="I128" i="15"/>
  <c r="J128" i="15" s="1"/>
  <c r="K128" i="15" s="1"/>
  <c r="I193" i="15"/>
  <c r="J193" i="15" s="1"/>
  <c r="L193" i="15" s="1"/>
  <c r="I212" i="15"/>
  <c r="J212" i="15" s="1"/>
  <c r="I229" i="15"/>
  <c r="J229" i="15" s="1"/>
  <c r="I260" i="15"/>
  <c r="J260" i="15" s="1"/>
  <c r="L260" i="15" s="1"/>
  <c r="I267" i="15"/>
  <c r="J267" i="15" s="1"/>
  <c r="L267" i="15" s="1"/>
  <c r="I270" i="15"/>
  <c r="J270" i="15" s="1"/>
  <c r="K270" i="15" s="1"/>
  <c r="I275" i="15"/>
  <c r="J275" i="15" s="1"/>
  <c r="L275" i="15" s="1"/>
  <c r="I299" i="15"/>
  <c r="J299" i="15" s="1"/>
  <c r="K299" i="15" s="1"/>
  <c r="I301" i="15"/>
  <c r="J301" i="15" s="1"/>
  <c r="L301" i="15" s="1"/>
  <c r="I304" i="15"/>
  <c r="J304" i="15" s="1"/>
  <c r="I321" i="15"/>
  <c r="J321" i="15" s="1"/>
  <c r="K321" i="15" s="1"/>
  <c r="I326" i="15"/>
  <c r="J326" i="15" s="1"/>
  <c r="L326" i="15" s="1"/>
  <c r="I334" i="15"/>
  <c r="J334" i="15" s="1"/>
  <c r="L334" i="15" s="1"/>
  <c r="I341" i="15"/>
  <c r="J341" i="15" s="1"/>
  <c r="L341" i="15" s="1"/>
  <c r="I345" i="15"/>
  <c r="J345" i="15" s="1"/>
  <c r="I359" i="15"/>
  <c r="J359" i="15" s="1"/>
  <c r="L359" i="15" s="1"/>
  <c r="D78" i="16"/>
  <c r="G78" i="16" s="1"/>
  <c r="I21" i="15"/>
  <c r="J21" i="15" s="1"/>
  <c r="L21" i="15" s="1"/>
  <c r="I122" i="15"/>
  <c r="J122" i="15" s="1"/>
  <c r="I132" i="15"/>
  <c r="K164" i="15"/>
  <c r="I190" i="15"/>
  <c r="J190" i="15" s="1"/>
  <c r="I101" i="15"/>
  <c r="J101" i="15" s="1"/>
  <c r="L50" i="15"/>
  <c r="K50" i="15"/>
  <c r="L100" i="15"/>
  <c r="K100" i="15"/>
  <c r="K176" i="15"/>
  <c r="I161" i="15"/>
  <c r="J161" i="15" s="1"/>
  <c r="I169" i="15"/>
  <c r="J169" i="15" s="1"/>
  <c r="I178" i="15"/>
  <c r="J178" i="15" s="1"/>
  <c r="I186" i="15"/>
  <c r="J186" i="15" s="1"/>
  <c r="I195" i="15"/>
  <c r="J195" i="15" s="1"/>
  <c r="I199" i="15"/>
  <c r="J199" i="15" s="1"/>
  <c r="K175" i="15"/>
  <c r="L314" i="15"/>
  <c r="K314" i="15"/>
  <c r="L141" i="15"/>
  <c r="K141" i="15"/>
  <c r="I152" i="15"/>
  <c r="J152" i="15" s="1"/>
  <c r="I165" i="15"/>
  <c r="J165" i="15" s="1"/>
  <c r="K192" i="15"/>
  <c r="I173" i="15"/>
  <c r="J173" i="15" s="1"/>
  <c r="I182" i="15"/>
  <c r="J182" i="15" s="1"/>
  <c r="I127" i="15"/>
  <c r="J127" i="15" s="1"/>
  <c r="I139" i="15"/>
  <c r="J139" i="15" s="1"/>
  <c r="I156" i="15"/>
  <c r="J156" i="15" s="1"/>
  <c r="K205" i="15"/>
  <c r="F135" i="15"/>
  <c r="I194" i="15"/>
  <c r="J194" i="15" s="1"/>
  <c r="I198" i="15"/>
  <c r="J198" i="15" s="1"/>
  <c r="I202" i="15"/>
  <c r="J202" i="15" s="1"/>
  <c r="I209" i="15"/>
  <c r="J209" i="15" s="1"/>
  <c r="I217" i="15"/>
  <c r="J217" i="15" s="1"/>
  <c r="H222" i="15"/>
  <c r="I222" i="15" s="1"/>
  <c r="J222" i="15" s="1"/>
  <c r="E224" i="15"/>
  <c r="H224" i="15" s="1"/>
  <c r="I224" i="15" s="1"/>
  <c r="J224" i="15" s="1"/>
  <c r="I204" i="15"/>
  <c r="J204" i="15" s="1"/>
  <c r="I213" i="15"/>
  <c r="J213" i="15" s="1"/>
  <c r="I221" i="15"/>
  <c r="J221" i="15" s="1"/>
  <c r="L227" i="15"/>
  <c r="I237" i="15"/>
  <c r="J237" i="15" s="1"/>
  <c r="L325" i="15"/>
  <c r="I206" i="15"/>
  <c r="J206" i="15" s="1"/>
  <c r="I215" i="15"/>
  <c r="J215" i="15" s="1"/>
  <c r="I226" i="15"/>
  <c r="J226" i="15" s="1"/>
  <c r="L248" i="15"/>
  <c r="K248" i="15"/>
  <c r="L278" i="15"/>
  <c r="K278" i="15"/>
  <c r="K305" i="15"/>
  <c r="I230" i="15"/>
  <c r="J230" i="15" s="1"/>
  <c r="K232" i="15"/>
  <c r="I243" i="15"/>
  <c r="J243" i="15" s="1"/>
  <c r="E41" i="16"/>
  <c r="H41" i="16" s="1"/>
  <c r="I272" i="15"/>
  <c r="J272" i="15" s="1"/>
  <c r="I289" i="15"/>
  <c r="J289" i="15" s="1"/>
  <c r="I306" i="15"/>
  <c r="J306" i="15" s="1"/>
  <c r="I322" i="15"/>
  <c r="J322" i="15" s="1"/>
  <c r="I339" i="15"/>
  <c r="J339" i="15" s="1"/>
  <c r="E77" i="16"/>
  <c r="H77" i="16" s="1"/>
  <c r="H354" i="15"/>
  <c r="I354" i="15" s="1"/>
  <c r="J354" i="15" s="1"/>
  <c r="I281" i="15"/>
  <c r="J281" i="15" s="1"/>
  <c r="I298" i="15"/>
  <c r="J298" i="15" s="1"/>
  <c r="I315" i="15"/>
  <c r="J315" i="15" s="1"/>
  <c r="C360" i="15"/>
  <c r="C78" i="16"/>
  <c r="F78" i="16" s="1"/>
  <c r="F357" i="15"/>
  <c r="C41" i="16"/>
  <c r="F41" i="16" s="1"/>
  <c r="L383" i="15"/>
  <c r="I353" i="15"/>
  <c r="J353" i="15" s="1"/>
  <c r="E78" i="16"/>
  <c r="H78" i="16" s="1"/>
  <c r="H357" i="15"/>
  <c r="E360" i="15"/>
  <c r="H360" i="15" s="1"/>
  <c r="I366" i="15"/>
  <c r="I374" i="15"/>
  <c r="I355" i="15"/>
  <c r="J355" i="15" s="1"/>
  <c r="I384" i="15"/>
  <c r="J384" i="15" s="1"/>
  <c r="C365" i="15"/>
  <c r="F365" i="15" s="1"/>
  <c r="C77" i="16"/>
  <c r="F77" i="16" s="1"/>
  <c r="D365" i="15"/>
  <c r="G365" i="15" s="1"/>
  <c r="I381" i="15"/>
  <c r="J381" i="15" s="1"/>
  <c r="D77" i="16"/>
  <c r="G77" i="16" s="1"/>
  <c r="K373" i="15" l="1"/>
  <c r="L382" i="15"/>
  <c r="K121" i="15"/>
  <c r="K375" i="15"/>
  <c r="L250" i="15"/>
  <c r="L364" i="15"/>
  <c r="L280" i="15"/>
  <c r="K297" i="15"/>
  <c r="K98" i="15"/>
  <c r="K68" i="15"/>
  <c r="K285" i="15"/>
  <c r="K254" i="15"/>
  <c r="L319" i="15"/>
  <c r="K219" i="15"/>
  <c r="L77" i="15"/>
  <c r="L290" i="15"/>
  <c r="L65" i="15"/>
  <c r="K187" i="15"/>
  <c r="K112" i="15"/>
  <c r="K46" i="16"/>
  <c r="L52" i="16"/>
  <c r="K66" i="16"/>
  <c r="K146" i="15"/>
  <c r="K179" i="15"/>
  <c r="K368" i="15"/>
  <c r="L266" i="15"/>
  <c r="L26" i="15"/>
  <c r="L15" i="15"/>
  <c r="K20" i="15"/>
  <c r="K151" i="15"/>
  <c r="L288" i="15"/>
  <c r="L78" i="15"/>
  <c r="K153" i="15"/>
  <c r="L240" i="15"/>
  <c r="K183" i="15"/>
  <c r="L287" i="15"/>
  <c r="K246" i="15"/>
  <c r="K318" i="15"/>
  <c r="K367" i="15"/>
  <c r="L291" i="15"/>
  <c r="L95" i="15"/>
  <c r="L317" i="15"/>
  <c r="K22" i="15"/>
  <c r="I365" i="15"/>
  <c r="J365" i="15" s="1"/>
  <c r="K365" i="15" s="1"/>
  <c r="L119" i="15"/>
  <c r="K59" i="16"/>
  <c r="L31" i="16"/>
  <c r="K38" i="16"/>
  <c r="K18" i="16"/>
  <c r="K286" i="15"/>
  <c r="L377" i="15"/>
  <c r="K377" i="15"/>
  <c r="K42" i="15"/>
  <c r="L163" i="15"/>
  <c r="L170" i="15"/>
  <c r="K320" i="15"/>
  <c r="L386" i="15"/>
  <c r="L369" i="15"/>
  <c r="K369" i="15"/>
  <c r="L38" i="15"/>
  <c r="L390" i="15"/>
  <c r="K390" i="15"/>
  <c r="K337" i="15"/>
  <c r="L309" i="15"/>
  <c r="K32" i="15"/>
  <c r="K137" i="15"/>
  <c r="K60" i="16"/>
  <c r="K75" i="16"/>
  <c r="L68" i="16"/>
  <c r="K63" i="16"/>
  <c r="L76" i="16"/>
  <c r="K67" i="16"/>
  <c r="K15" i="16"/>
  <c r="L29" i="16"/>
  <c r="K71" i="16"/>
  <c r="K24" i="16"/>
  <c r="K16" i="16"/>
  <c r="K39" i="16"/>
  <c r="K271" i="15"/>
  <c r="L258" i="15"/>
  <c r="K171" i="15"/>
  <c r="K145" i="15"/>
  <c r="L211" i="15"/>
  <c r="L53" i="15"/>
  <c r="K267" i="15"/>
  <c r="L274" i="15"/>
  <c r="L385" i="15"/>
  <c r="K214" i="15"/>
  <c r="K102" i="15"/>
  <c r="K273" i="15"/>
  <c r="K92" i="15"/>
  <c r="L90" i="15"/>
  <c r="L350" i="15"/>
  <c r="K94" i="15"/>
  <c r="K154" i="15"/>
  <c r="K109" i="15"/>
  <c r="K61" i="15"/>
  <c r="K181" i="15"/>
  <c r="L338" i="15"/>
  <c r="K268" i="15"/>
  <c r="L55" i="15"/>
  <c r="K150" i="15"/>
  <c r="K371" i="15"/>
  <c r="K239" i="15"/>
  <c r="L340" i="15"/>
  <c r="K126" i="15"/>
  <c r="K331" i="15"/>
  <c r="K142" i="15"/>
  <c r="K103" i="15"/>
  <c r="K107" i="15"/>
  <c r="L96" i="15"/>
  <c r="K37" i="15"/>
  <c r="K275" i="15"/>
  <c r="K313" i="15"/>
  <c r="K57" i="15"/>
  <c r="K312" i="15"/>
  <c r="L200" i="15"/>
  <c r="K28" i="15"/>
  <c r="K143" i="15"/>
  <c r="L253" i="15"/>
  <c r="L372" i="15"/>
  <c r="L238" i="15"/>
  <c r="L376" i="15"/>
  <c r="L235" i="15"/>
  <c r="L247" i="15"/>
  <c r="L299" i="15"/>
  <c r="K25" i="15"/>
  <c r="K210" i="15"/>
  <c r="L40" i="15"/>
  <c r="L323" i="15"/>
  <c r="K104" i="15"/>
  <c r="L234" i="15"/>
  <c r="K47" i="15"/>
  <c r="K316" i="15"/>
  <c r="K388" i="15"/>
  <c r="K180" i="15"/>
  <c r="K111" i="15"/>
  <c r="K147" i="15"/>
  <c r="L308" i="15"/>
  <c r="K341" i="15"/>
  <c r="K83" i="15"/>
  <c r="K231" i="15"/>
  <c r="L282" i="15"/>
  <c r="L201" i="15"/>
  <c r="L270" i="15"/>
  <c r="L262" i="15"/>
  <c r="K82" i="15"/>
  <c r="K43" i="15"/>
  <c r="L300" i="15"/>
  <c r="K35" i="15"/>
  <c r="K241" i="15"/>
  <c r="K342" i="15"/>
  <c r="K70" i="15"/>
  <c r="K48" i="15"/>
  <c r="I362" i="15"/>
  <c r="J362" i="15" s="1"/>
  <c r="K362" i="15" s="1"/>
  <c r="K349" i="15"/>
  <c r="K138" i="15"/>
  <c r="K263" i="15"/>
  <c r="L66" i="15"/>
  <c r="L81" i="15"/>
  <c r="L196" i="15"/>
  <c r="L41" i="15"/>
  <c r="L303" i="15"/>
  <c r="K260" i="15"/>
  <c r="K284" i="15"/>
  <c r="K359" i="15"/>
  <c r="K334" i="15"/>
  <c r="K324" i="15"/>
  <c r="L11" i="15"/>
  <c r="P48" i="13"/>
  <c r="K110" i="15"/>
  <c r="L110" i="15"/>
  <c r="K16" i="15"/>
  <c r="K60" i="15"/>
  <c r="K197" i="15"/>
  <c r="L228" i="15"/>
  <c r="L128" i="15"/>
  <c r="K326" i="15"/>
  <c r="L223" i="15"/>
  <c r="L113" i="15"/>
  <c r="K125" i="15"/>
  <c r="K133" i="15"/>
  <c r="K46" i="15"/>
  <c r="K389" i="15"/>
  <c r="K117" i="15"/>
  <c r="K21" i="15"/>
  <c r="K363" i="15"/>
  <c r="K347" i="15"/>
  <c r="K159" i="15"/>
  <c r="K166" i="15"/>
  <c r="K115" i="15"/>
  <c r="K279" i="15"/>
  <c r="I135" i="15"/>
  <c r="K93" i="15"/>
  <c r="L93" i="15"/>
  <c r="K45" i="15"/>
  <c r="K91" i="15"/>
  <c r="K261" i="15"/>
  <c r="K252" i="15"/>
  <c r="K189" i="15"/>
  <c r="K172" i="15"/>
  <c r="K184" i="15"/>
  <c r="K18" i="15"/>
  <c r="K36" i="15"/>
  <c r="K67" i="15"/>
  <c r="L108" i="15"/>
  <c r="K23" i="15"/>
  <c r="K218" i="15"/>
  <c r="K30" i="15"/>
  <c r="J370" i="15"/>
  <c r="K370" i="15" s="1"/>
  <c r="K158" i="15"/>
  <c r="L13" i="15"/>
  <c r="K17" i="15"/>
  <c r="K380" i="15"/>
  <c r="K10" i="15"/>
  <c r="K56" i="15"/>
  <c r="L255" i="15"/>
  <c r="L358" i="15"/>
  <c r="K294" i="15"/>
  <c r="K256" i="15"/>
  <c r="K335" i="15"/>
  <c r="K307" i="15"/>
  <c r="K265" i="15"/>
  <c r="K329" i="15"/>
  <c r="K193" i="15"/>
  <c r="K136" i="15"/>
  <c r="K149" i="15"/>
  <c r="K62" i="15"/>
  <c r="L52" i="15"/>
  <c r="K311" i="15"/>
  <c r="K346" i="15"/>
  <c r="K351" i="15"/>
  <c r="K162" i="15"/>
  <c r="K31" i="15"/>
  <c r="L249" i="15"/>
  <c r="L264" i="15"/>
  <c r="K129" i="15"/>
  <c r="K116" i="15"/>
  <c r="J391" i="15"/>
  <c r="L336" i="15"/>
  <c r="L296" i="15"/>
  <c r="K244" i="15"/>
  <c r="K269" i="15"/>
  <c r="L257" i="15"/>
  <c r="L292" i="15"/>
  <c r="L21" i="16"/>
  <c r="K62" i="16"/>
  <c r="K13" i="16"/>
  <c r="L207" i="15"/>
  <c r="K207" i="15"/>
  <c r="L343" i="15"/>
  <c r="K251" i="15"/>
  <c r="L99" i="15"/>
  <c r="K76" i="15"/>
  <c r="K295" i="15"/>
  <c r="K387" i="15"/>
  <c r="K302" i="15"/>
  <c r="K167" i="15"/>
  <c r="K72" i="15"/>
  <c r="L33" i="15"/>
  <c r="K124" i="15"/>
  <c r="L12" i="15"/>
  <c r="K130" i="15"/>
  <c r="K80" i="15"/>
  <c r="K332" i="15"/>
  <c r="L332" i="15"/>
  <c r="K71" i="15"/>
  <c r="L233" i="15"/>
  <c r="K233" i="15"/>
  <c r="L134" i="15"/>
  <c r="K134" i="15"/>
  <c r="I41" i="16"/>
  <c r="J41" i="16" s="1"/>
  <c r="L41" i="16" s="1"/>
  <c r="L245" i="15"/>
  <c r="K155" i="15"/>
  <c r="K73" i="15"/>
  <c r="K304" i="15"/>
  <c r="L304" i="15"/>
  <c r="L188" i="15"/>
  <c r="K188" i="15"/>
  <c r="L277" i="15"/>
  <c r="K277" i="15"/>
  <c r="K333" i="15"/>
  <c r="L330" i="15"/>
  <c r="J132" i="15"/>
  <c r="L132" i="15" s="1"/>
  <c r="K120" i="15"/>
  <c r="K58" i="15"/>
  <c r="L27" i="15"/>
  <c r="L177" i="15"/>
  <c r="K177" i="15"/>
  <c r="I42" i="16"/>
  <c r="J42" i="16" s="1"/>
  <c r="K42" i="16" s="1"/>
  <c r="L321" i="15"/>
  <c r="L283" i="15"/>
  <c r="K345" i="15"/>
  <c r="L345" i="15"/>
  <c r="L168" i="15"/>
  <c r="K168" i="15"/>
  <c r="L185" i="15"/>
  <c r="K185" i="15"/>
  <c r="K63" i="15"/>
  <c r="K75" i="15"/>
  <c r="L160" i="15"/>
  <c r="K160" i="15"/>
  <c r="K328" i="15"/>
  <c r="L328" i="15"/>
  <c r="K301" i="15"/>
  <c r="L236" i="15"/>
  <c r="K51" i="15"/>
  <c r="L152" i="15"/>
  <c r="K152" i="15"/>
  <c r="L354" i="15"/>
  <c r="K354" i="15"/>
  <c r="L173" i="15"/>
  <c r="K173" i="15"/>
  <c r="L186" i="15"/>
  <c r="K186" i="15"/>
  <c r="L139" i="15"/>
  <c r="K139" i="15"/>
  <c r="L182" i="15"/>
  <c r="K182" i="15"/>
  <c r="L178" i="15"/>
  <c r="K178" i="15"/>
  <c r="K127" i="15"/>
  <c r="L127" i="15"/>
  <c r="L156" i="15"/>
  <c r="K156" i="15"/>
  <c r="L165" i="15"/>
  <c r="K165" i="15"/>
  <c r="J374" i="15"/>
  <c r="L224" i="15"/>
  <c r="K224" i="15"/>
  <c r="K209" i="15"/>
  <c r="L209" i="15"/>
  <c r="J366" i="15"/>
  <c r="K306" i="15"/>
  <c r="L306" i="15"/>
  <c r="L243" i="15"/>
  <c r="K243" i="15"/>
  <c r="K213" i="15"/>
  <c r="L213" i="15"/>
  <c r="L237" i="15"/>
  <c r="K237" i="15"/>
  <c r="L202" i="15"/>
  <c r="K202" i="15"/>
  <c r="K131" i="15"/>
  <c r="L131" i="15"/>
  <c r="L161" i="15"/>
  <c r="K161" i="15"/>
  <c r="K114" i="15"/>
  <c r="L114" i="15"/>
  <c r="K384" i="15"/>
  <c r="L384" i="15"/>
  <c r="K381" i="15"/>
  <c r="L381" i="15"/>
  <c r="L222" i="15"/>
  <c r="K222" i="15"/>
  <c r="L322" i="15"/>
  <c r="K322" i="15"/>
  <c r="K272" i="15"/>
  <c r="L272" i="15"/>
  <c r="L220" i="15"/>
  <c r="K220" i="15"/>
  <c r="K215" i="15"/>
  <c r="L215" i="15"/>
  <c r="L194" i="15"/>
  <c r="K194" i="15"/>
  <c r="L144" i="15"/>
  <c r="K144" i="15"/>
  <c r="I77" i="16"/>
  <c r="J77" i="16" s="1"/>
  <c r="K206" i="15"/>
  <c r="L206" i="15"/>
  <c r="L216" i="15"/>
  <c r="K216" i="15"/>
  <c r="K101" i="15"/>
  <c r="L101" i="15"/>
  <c r="L195" i="15"/>
  <c r="K195" i="15"/>
  <c r="K221" i="15"/>
  <c r="L221" i="15"/>
  <c r="K79" i="16"/>
  <c r="L79" i="16"/>
  <c r="K289" i="15"/>
  <c r="L289" i="15"/>
  <c r="K226" i="15"/>
  <c r="L226" i="15"/>
  <c r="L198" i="15"/>
  <c r="K198" i="15"/>
  <c r="K315" i="15"/>
  <c r="L315" i="15"/>
  <c r="L212" i="15"/>
  <c r="K212" i="15"/>
  <c r="L353" i="15"/>
  <c r="K353" i="15"/>
  <c r="F360" i="15"/>
  <c r="I360" i="15" s="1"/>
  <c r="J360" i="15" s="1"/>
  <c r="I357" i="15"/>
  <c r="K298" i="15"/>
  <c r="L298" i="15"/>
  <c r="L203" i="15"/>
  <c r="K203" i="15"/>
  <c r="L190" i="15"/>
  <c r="K190" i="15"/>
  <c r="K97" i="15"/>
  <c r="L97" i="15"/>
  <c r="L355" i="15"/>
  <c r="K355" i="15"/>
  <c r="L339" i="15"/>
  <c r="K339" i="15"/>
  <c r="K204" i="15"/>
  <c r="L204" i="15"/>
  <c r="I78" i="16"/>
  <c r="J78" i="16" s="1"/>
  <c r="K281" i="15"/>
  <c r="L281" i="15"/>
  <c r="L379" i="15"/>
  <c r="K379" i="15"/>
  <c r="K230" i="15"/>
  <c r="L230" i="15"/>
  <c r="L199" i="15"/>
  <c r="K199" i="15"/>
  <c r="K122" i="15"/>
  <c r="L122" i="15"/>
  <c r="K105" i="15"/>
  <c r="L105" i="15"/>
  <c r="L229" i="15"/>
  <c r="K229" i="15"/>
  <c r="K217" i="15"/>
  <c r="L217" i="15"/>
  <c r="L148" i="15"/>
  <c r="K148" i="15"/>
  <c r="L169" i="15"/>
  <c r="K169" i="15"/>
  <c r="K118" i="15"/>
  <c r="L118" i="15"/>
  <c r="L365" i="15" l="1"/>
  <c r="K360" i="15"/>
  <c r="L360" i="15"/>
  <c r="K132" i="15"/>
  <c r="K135" i="15" s="1"/>
  <c r="J135" i="15"/>
  <c r="L362" i="15"/>
  <c r="L370" i="15"/>
  <c r="S48" i="13"/>
  <c r="R48" i="13"/>
  <c r="L135" i="15"/>
  <c r="K391" i="15"/>
  <c r="L391" i="15"/>
  <c r="K41" i="16"/>
  <c r="L42" i="16"/>
  <c r="L77" i="16"/>
  <c r="K77" i="16"/>
  <c r="L374" i="15"/>
  <c r="K374" i="15"/>
  <c r="L366" i="15"/>
  <c r="K366" i="15"/>
  <c r="K78" i="16"/>
  <c r="L78" i="16"/>
  <c r="J357" i="15"/>
  <c r="L357" i="15" l="1"/>
  <c r="K357" i="15"/>
</calcChain>
</file>

<file path=xl/sharedStrings.xml><?xml version="1.0" encoding="utf-8"?>
<sst xmlns="http://schemas.openxmlformats.org/spreadsheetml/2006/main" count="2199" uniqueCount="386">
  <si>
    <t>N/A = Not available.</t>
  </si>
  <si>
    <t>NA</t>
  </si>
  <si>
    <t>Cents per pound</t>
  </si>
  <si>
    <t xml:space="preserve">Fiscal </t>
  </si>
  <si>
    <t xml:space="preserve">Calendar </t>
  </si>
  <si>
    <t xml:space="preserve">4th Q. </t>
  </si>
  <si>
    <t xml:space="preserve">3rd Q. </t>
  </si>
  <si>
    <t xml:space="preserve">2nd Q. </t>
  </si>
  <si>
    <t xml:space="preserve">1st Q. </t>
  </si>
  <si>
    <t xml:space="preserve">Dec. </t>
  </si>
  <si>
    <t xml:space="preserve">Nov. </t>
  </si>
  <si>
    <t xml:space="preserve">Oct. </t>
  </si>
  <si>
    <t xml:space="preserve">Sep. </t>
  </si>
  <si>
    <t xml:space="preserve">Aug. </t>
  </si>
  <si>
    <t xml:space="preserve">July </t>
  </si>
  <si>
    <t xml:space="preserve">June </t>
  </si>
  <si>
    <t xml:space="preserve">May </t>
  </si>
  <si>
    <t xml:space="preserve">Apr. </t>
  </si>
  <si>
    <t xml:space="preserve">Mar. </t>
  </si>
  <si>
    <t xml:space="preserve">Feb. </t>
  </si>
  <si>
    <t xml:space="preserve">Jan. </t>
  </si>
  <si>
    <t>Year</t>
  </si>
  <si>
    <t xml:space="preserve">Table 2–World white (refined) sugar nearby futures price, ICE Contract No. 5, monthly, quarterly, and by calendar and fiscal year, since 1980 1/ </t>
  </si>
  <si>
    <t>N/A</t>
  </si>
  <si>
    <t>1997</t>
  </si>
  <si>
    <t>1995</t>
  </si>
  <si>
    <t>1993</t>
  </si>
  <si>
    <t>1992</t>
  </si>
  <si>
    <t>1991</t>
  </si>
  <si>
    <t>1990</t>
  </si>
  <si>
    <t>1989</t>
  </si>
  <si>
    <t>1988</t>
  </si>
  <si>
    <t>1987</t>
  </si>
  <si>
    <t>1986</t>
  </si>
  <si>
    <t>2001</t>
  </si>
  <si>
    <t>Fiscal</t>
  </si>
  <si>
    <t>Table 10–U.S. producer price index for corn sweeteners and sugar, monthly, since 1967</t>
  </si>
  <si>
    <t xml:space="preserve">New </t>
  </si>
  <si>
    <t>North</t>
  </si>
  <si>
    <t>National</t>
  </si>
  <si>
    <t>California</t>
  </si>
  <si>
    <t>Colorado</t>
  </si>
  <si>
    <t>Idaho</t>
  </si>
  <si>
    <t>Michigan</t>
  </si>
  <si>
    <t>Minnesota</t>
  </si>
  <si>
    <t>Montana</t>
  </si>
  <si>
    <t>Nebraska</t>
  </si>
  <si>
    <t>Mexico</t>
  </si>
  <si>
    <t>Dakota</t>
  </si>
  <si>
    <t>Ohio</t>
  </si>
  <si>
    <t>Oregon</t>
  </si>
  <si>
    <t>Texas</t>
  </si>
  <si>
    <t>Washington</t>
  </si>
  <si>
    <t>Wyoming</t>
  </si>
  <si>
    <t>Others</t>
  </si>
  <si>
    <t>Dollars per short ton</t>
  </si>
  <si>
    <t>1980</t>
  </si>
  <si>
    <t>1981</t>
  </si>
  <si>
    <t>1982</t>
  </si>
  <si>
    <t>1983</t>
  </si>
  <si>
    <t>1984</t>
  </si>
  <si>
    <t>1985</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</si>
  <si>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</si>
  <si>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</si>
  <si>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</si>
  <si>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</si>
  <si>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</si>
  <si>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</si>
  <si>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</si>
  <si>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</si>
  <si>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</si>
  <si>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</si>
  <si>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</si>
  <si>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</si>
  <si>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</si>
  <si>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</si>
  <si>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</si>
  <si>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</si>
  <si>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</si>
  <si>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</si>
  <si>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</si>
  <si>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</si>
  <si>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</si>
  <si>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</si>
  <si>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</si>
  <si>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</si>
  <si>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</si>
  <si>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</si>
  <si>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</si>
  <si>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</si>
  <si>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</si>
  <si>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</si>
  <si>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</si>
  <si>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Florida</t>
  </si>
  <si>
    <t>Hawaii</t>
  </si>
  <si>
    <t>Louisiana</t>
  </si>
  <si>
    <t xml:space="preserve"> </t>
  </si>
  <si>
    <t>2000</t>
  </si>
  <si>
    <t>1999</t>
  </si>
  <si>
    <t>1998</t>
  </si>
  <si>
    <t>1996</t>
  </si>
  <si>
    <t>1994</t>
  </si>
  <si>
    <t>1979</t>
  </si>
  <si>
    <t>1978</t>
  </si>
  <si>
    <t>1977</t>
  </si>
  <si>
    <t>1976</t>
  </si>
  <si>
    <t>1975</t>
  </si>
  <si>
    <t>1974</t>
  </si>
  <si>
    <t>1973</t>
  </si>
  <si>
    <t>1972</t>
  </si>
  <si>
    <t>1971</t>
  </si>
  <si>
    <t>1970</t>
  </si>
  <si>
    <t>1969</t>
  </si>
  <si>
    <t>1968</t>
  </si>
  <si>
    <t>1967</t>
  </si>
  <si>
    <t>1966</t>
  </si>
  <si>
    <t>1965</t>
  </si>
  <si>
    <t>1964</t>
  </si>
  <si>
    <t>1963</t>
  </si>
  <si>
    <t>1962</t>
  </si>
  <si>
    <t>1961</t>
  </si>
  <si>
    <t>1960</t>
  </si>
  <si>
    <t>Table 6–U.S. retail refined sugar price, monthly, quarterly, and by calendar and fiscal year, since 1960</t>
  </si>
  <si>
    <t xml:space="preserve">1/ In tank cars (jumbos to West Coast). </t>
  </si>
  <si>
    <t xml:space="preserve">2/ To convert to commercial (wet) weight, multiply by 0.803. </t>
  </si>
  <si>
    <t xml:space="preserve">        Cents per pound, dry weight 2/</t>
  </si>
  <si>
    <t xml:space="preserve">        Cents per pound, dry weight 1/</t>
  </si>
  <si>
    <t>2002</t>
  </si>
  <si>
    <t>1/ To convert to commercial (wet) weight, multiply by 0.71.</t>
  </si>
  <si>
    <t xml:space="preserve">2/ To convert to commercial (wet) weight, multiply by 0.77. </t>
  </si>
  <si>
    <t>3/ List prices ceased being reported at the end of 2017.</t>
  </si>
  <si>
    <t>HFCS = high-fructose corn syrup.</t>
  </si>
  <si>
    <t xml:space="preserve">Sugar </t>
  </si>
  <si>
    <t>Sugar and</t>
  </si>
  <si>
    <t>Flour and</t>
  </si>
  <si>
    <t>Cereals and</t>
  </si>
  <si>
    <t>Cakes,</t>
  </si>
  <si>
    <t xml:space="preserve">Other </t>
  </si>
  <si>
    <t>Non-carbonated</t>
  </si>
  <si>
    <t>Ice cream</t>
  </si>
  <si>
    <t>and</t>
  </si>
  <si>
    <t xml:space="preserve">and </t>
  </si>
  <si>
    <t xml:space="preserve">artificial </t>
  </si>
  <si>
    <t xml:space="preserve">prepared </t>
  </si>
  <si>
    <t>bakery</t>
  </si>
  <si>
    <t>Breakfast</t>
  </si>
  <si>
    <t xml:space="preserve">White </t>
  </si>
  <si>
    <t>cupcakes,</t>
  </si>
  <si>
    <t xml:space="preserve">bakery </t>
  </si>
  <si>
    <t xml:space="preserve">Non-alcoholic </t>
  </si>
  <si>
    <t xml:space="preserve">Carbonated </t>
  </si>
  <si>
    <t>juices and</t>
  </si>
  <si>
    <t>Canned</t>
  </si>
  <si>
    <t>Candy and</t>
  </si>
  <si>
    <t xml:space="preserve">and related </t>
  </si>
  <si>
    <t>month</t>
  </si>
  <si>
    <t xml:space="preserve">sweets </t>
  </si>
  <si>
    <t xml:space="preserve">sweeteners </t>
  </si>
  <si>
    <t>flour mixes</t>
  </si>
  <si>
    <t>products</t>
  </si>
  <si>
    <t xml:space="preserve">cereal </t>
  </si>
  <si>
    <t xml:space="preserve">bread </t>
  </si>
  <si>
    <t>and cookies</t>
  </si>
  <si>
    <t xml:space="preserve">products </t>
  </si>
  <si>
    <t xml:space="preserve">beverages </t>
  </si>
  <si>
    <t xml:space="preserve">drinks </t>
  </si>
  <si>
    <t>fruits</t>
  </si>
  <si>
    <t>chewing gum</t>
  </si>
  <si>
    <t>Food</t>
  </si>
  <si>
    <t>2/</t>
  </si>
  <si>
    <t>3/</t>
  </si>
  <si>
    <t>4/</t>
  </si>
  <si>
    <t>5/</t>
  </si>
  <si>
    <t>6/</t>
  </si>
  <si>
    <t>7/</t>
  </si>
  <si>
    <t>8/</t>
  </si>
  <si>
    <t>9/</t>
  </si>
  <si>
    <t>10/</t>
  </si>
  <si>
    <t>11/</t>
  </si>
  <si>
    <t>12/</t>
  </si>
  <si>
    <t>13/</t>
  </si>
  <si>
    <t>14/</t>
  </si>
  <si>
    <t>15/</t>
  </si>
  <si>
    <t>16/</t>
  </si>
  <si>
    <t xml:space="preserve">  Jan.</t>
  </si>
  <si>
    <t xml:space="preserve">  Feb.</t>
  </si>
  <si>
    <t xml:space="preserve">  Mar.</t>
  </si>
  <si>
    <t xml:space="preserve">  Apr.</t>
  </si>
  <si>
    <t xml:space="preserve">  May</t>
  </si>
  <si>
    <t xml:space="preserve">  June</t>
  </si>
  <si>
    <t xml:space="preserve">  July</t>
  </si>
  <si>
    <t xml:space="preserve">  Aug.</t>
  </si>
  <si>
    <t xml:space="preserve">  Sep.</t>
  </si>
  <si>
    <t xml:space="preserve">  Oct.</t>
  </si>
  <si>
    <t xml:space="preserve">  Nov.</t>
  </si>
  <si>
    <t xml:space="preserve">  Dec.</t>
  </si>
  <si>
    <t>Table 31a–Net cost of corn starch to U.S. wet-millers, Midwest markets, quarterly, since 1990</t>
  </si>
  <si>
    <t xml:space="preserve">Corn byproducts </t>
  </si>
  <si>
    <t xml:space="preserve">Byproduct credits </t>
  </si>
  <si>
    <t xml:space="preserve">Net cost </t>
  </si>
  <si>
    <t>Period</t>
  </si>
  <si>
    <t xml:space="preserve">Yellow </t>
  </si>
  <si>
    <t xml:space="preserve">Corn  </t>
  </si>
  <si>
    <t xml:space="preserve">Corn </t>
  </si>
  <si>
    <t xml:space="preserve">Total </t>
  </si>
  <si>
    <t xml:space="preserve">dent </t>
  </si>
  <si>
    <t xml:space="preserve">oil </t>
  </si>
  <si>
    <t xml:space="preserve">gluten </t>
  </si>
  <si>
    <t xml:space="preserve">byproduct </t>
  </si>
  <si>
    <t>starch</t>
  </si>
  <si>
    <t xml:space="preserve">starch </t>
  </si>
  <si>
    <t>corn 1/</t>
  </si>
  <si>
    <t xml:space="preserve">feed </t>
  </si>
  <si>
    <t xml:space="preserve">meal </t>
  </si>
  <si>
    <t xml:space="preserve">feed  </t>
  </si>
  <si>
    <t xml:space="preserve">Dollars </t>
  </si>
  <si>
    <t xml:space="preserve">Cents </t>
  </si>
  <si>
    <t>----Cents per bushel----</t>
  </si>
  <si>
    <t>----Cents per pound----</t>
  </si>
  <si>
    <t>per bushel</t>
  </si>
  <si>
    <t>per pound</t>
  </si>
  <si>
    <t>1st Q.</t>
  </si>
  <si>
    <t>2nd Q.</t>
  </si>
  <si>
    <t>3rd Q.</t>
  </si>
  <si>
    <t>4th Q.</t>
  </si>
  <si>
    <t>Jan.</t>
  </si>
  <si>
    <t>Feb.</t>
  </si>
  <si>
    <t>Mar.</t>
  </si>
  <si>
    <t>Apr.</t>
  </si>
  <si>
    <t>May</t>
  </si>
  <si>
    <t>June</t>
  </si>
  <si>
    <t>July</t>
  </si>
  <si>
    <t>Aug.</t>
  </si>
  <si>
    <t>Sep.</t>
  </si>
  <si>
    <t>Oct.</t>
  </si>
  <si>
    <t>Nov.</t>
  </si>
  <si>
    <t>Dec.</t>
  </si>
  <si>
    <t>Calendar</t>
  </si>
  <si>
    <t>U.S. cents per pound</t>
  </si>
  <si>
    <t>Table 31b–Net cost of corn starch to U.S. wet-millers, Midwest markets, by calendar and fiscal year, since 1990</t>
  </si>
  <si>
    <t>Table 3a–World raw sugar price, monthly, quarterly, and by calendar and fiscal year, 1960 to 2011, discontinued as of July 1, 2011</t>
  </si>
  <si>
    <t>1989/90</t>
  </si>
  <si>
    <t>1988/89</t>
  </si>
  <si>
    <t>1987/88</t>
  </si>
  <si>
    <t>1986/87</t>
  </si>
  <si>
    <t>1985/86</t>
  </si>
  <si>
    <t>1984/85</t>
  </si>
  <si>
    <t>1983/84</t>
  </si>
  <si>
    <t>1982/83</t>
  </si>
  <si>
    <t>1981/82</t>
  </si>
  <si>
    <t>1980/81</t>
  </si>
  <si>
    <t>1979/80</t>
  </si>
  <si>
    <t>1978/79</t>
  </si>
  <si>
    <t>1977/78</t>
  </si>
  <si>
    <t>1976/77</t>
  </si>
  <si>
    <t>1975/76</t>
  </si>
  <si>
    <t>1974/75</t>
  </si>
  <si>
    <t>1973/74</t>
  </si>
  <si>
    <t>1972/73</t>
  </si>
  <si>
    <t>Table 13–Sugarcane for sugar: price per ton, by State, since 1972/73</t>
  </si>
  <si>
    <t>Table 2–World white (refined) sugar nearby futures price, ICE Contract No. 5, monthly, quarterly, and by calendar and fiscal year, since 1980</t>
  </si>
  <si>
    <t xml:space="preserve">Table 3b–World raw sugar nearby futures price, ICE Contract 11, monthly, quarterly, and by calendar and fiscal year, since 1989 1/ </t>
  </si>
  <si>
    <t xml:space="preserve">Table 3b–World raw sugar nearby futures price, ICE Contract 11, monthly, quarterly, and by calendar and fiscal year, since 1989 </t>
  </si>
  <si>
    <t>1/ Price is from Central de Abasto de Iztapalapa, Distrito Federal, Mexico City, Mexico.</t>
  </si>
  <si>
    <t>kg = kilogram; N/A = Not available.</t>
  </si>
  <si>
    <t xml:space="preserve">1/ All-urban, unadjusted, U.S. city average. </t>
  </si>
  <si>
    <t>average</t>
  </si>
  <si>
    <t>National average</t>
  </si>
  <si>
    <t>World, U.S., and Mexican sugar and corn sweetener prices</t>
  </si>
  <si>
    <t>2/ Consumer Price Index base (100.0) = 2nd half December 2010.</t>
  </si>
  <si>
    <t>Contact: Vidalina Abadam at USDA, Economic Research Service.</t>
  </si>
  <si>
    <t>No quote 1/</t>
  </si>
  <si>
    <t>70.00 2/</t>
  </si>
  <si>
    <t xml:space="preserve"> Corn sweeteners (liquids and solids), including glucose, dextrose, and high-fructose corn syrup, June 1985=100, Series PCU3112213112211</t>
  </si>
  <si>
    <t xml:space="preserve"> Refined cane sugar and byproducts, June 1982=100, Series PCU3113143113143 1/ </t>
  </si>
  <si>
    <t xml:space="preserve"> Refined beet sugar and byproducts, June 1982=100, Series PCU3113133113130 1/  </t>
  </si>
  <si>
    <t xml:space="preserve">2/ Series: CUUR0000SEFR, Base: 1982-84=100. </t>
  </si>
  <si>
    <t>3/ Series: CUUR0000SEFR01, Base: 1982-84=100.</t>
  </si>
  <si>
    <t>4/ Series: CUUR0000SEFA01, Base: 1982-84=100.</t>
  </si>
  <si>
    <t xml:space="preserve">5/ Series: CUUR0000SAF111, Base: 1982-84=100. </t>
  </si>
  <si>
    <t>6/ Series: CUUR0000SEFA02, Base: 1982-84=100.</t>
  </si>
  <si>
    <t xml:space="preserve">7/ Series: CUUR0000SS02011, Base: 1982-84=100. </t>
  </si>
  <si>
    <t>8/ Series: CUUR0000SEFB03, Base: 1982-84=100.</t>
  </si>
  <si>
    <t>9/ Series: CUUR0000SEFB04, Base: 1982-84=100.</t>
  </si>
  <si>
    <t xml:space="preserve">10/ Series: CUUR0000SAF114, Base: 1982-84=100. </t>
  </si>
  <si>
    <t xml:space="preserve">11/ Series: CUUR0000SEFN01, Base: 1982-84=100. </t>
  </si>
  <si>
    <t>12/ Series: CUUR0000SEFN03, Base: Dec. 1997=100.</t>
  </si>
  <si>
    <t xml:space="preserve">13/ Series: CUUR0000SS13031, Base: Dec. 1997=100. </t>
  </si>
  <si>
    <t xml:space="preserve">14/ Series: CUUR0000SEFR02, Base: Dec. 1997=100. </t>
  </si>
  <si>
    <t>15/ Series: CUUR0000SEFJ03, Base: 1982-84=100.</t>
  </si>
  <si>
    <t>16/ Series: CUUR0000SAF1, Base: 1982-84=100.</t>
  </si>
  <si>
    <t>ICE = Intercontinental Exchange; N/A = Not available, Q. = Quarter.</t>
  </si>
  <si>
    <t>ICE = Intercontinental Exchange; N/A = Not available; Q. = Quarter.</t>
  </si>
  <si>
    <t>N/A = Not available; Q. = Quarter.</t>
  </si>
  <si>
    <t>Note: To calculate the net cost of corn, it is assumed that the average bushel of corn wet-milled in the United States contains 31.5 pounds of recoverable starch, dry weight, as well as 1.55 pounds of corn oil (crude weight), 13.5 pounds of corn gluten feed (commercial weight), and 2.65 pounds of corn gluten meal (commercial weight). Also, 31.5 pounds of starch, dry weight, produces about 33.33 pounds of corn sweetener (dry weight) because of the chemical gain from converting starch to sweetener.</t>
  </si>
  <si>
    <t xml:space="preserve">Q. = Quarter; N/A = Not available. </t>
  </si>
  <si>
    <t>Table 3a–World raw sugar price, monthly, quarterly, and by calendar and fiscal year, 1960 to 2011, discontinued as of July 1, 2011 1/</t>
  </si>
  <si>
    <t>1/ Refined beet sugar was unquoted due to lack of spot supplies.</t>
  </si>
  <si>
    <t xml:space="preserve">2/ Nominal price was quoted as of July 27, 2022. </t>
  </si>
  <si>
    <t>58.00 3/</t>
  </si>
  <si>
    <t>Table 12–Sugarbeet price per ton, by State and United States, since 1972/73</t>
  </si>
  <si>
    <t>2022 3/</t>
  </si>
  <si>
    <t>2022 4/</t>
  </si>
  <si>
    <t>2023 2/</t>
  </si>
  <si>
    <t>2021/22</t>
  </si>
  <si>
    <t>60.00 4/</t>
  </si>
  <si>
    <t>3/ Price during the week of November 2, 2022; refined beet sugar was unquoted for the rest of the month due to lack of spot supplies.</t>
  </si>
  <si>
    <t>4/ Price during the week of February 22, 2023; refined beet sugar was unquoted for the rest of the month due to lack of spot supplies.</t>
  </si>
  <si>
    <r>
      <t xml:space="preserve">4/ Prices for 2023 are reflected starting in November 2022. Per Sosland </t>
    </r>
    <r>
      <rPr>
        <i/>
        <sz val="8"/>
        <color rgb="FF000000"/>
        <rFont val="Arial"/>
        <family val="2"/>
      </rPr>
      <t>Milling &amp; Baking News</t>
    </r>
    <r>
      <rPr>
        <sz val="8"/>
        <color rgb="FF000000"/>
        <rFont val="Arial"/>
        <family val="2"/>
      </rPr>
      <t xml:space="preserve">, the </t>
    </r>
    <r>
      <rPr>
        <sz val="8"/>
        <color indexed="8"/>
        <rFont val="Arial"/>
        <family val="2"/>
      </rPr>
      <t>quoted prices reflect "annual prices paid by smaller users; prices paid by larger users or covered in tolling deals may be considerably lower; and prices paid by individual companies vary widely and may not be reflected in the quotes."</t>
    </r>
  </si>
  <si>
    <t>Q. = Quarter; N/A = not available.</t>
  </si>
  <si>
    <t>N/A 2/</t>
  </si>
  <si>
    <t>Note: The data series ID is APU0000715211. The series title is "Sugar, white, all sizes, per lb. (453.6 gm) in U.S. city average, average price, not seasonally adjusted."</t>
  </si>
  <si>
    <t>Calendar year</t>
  </si>
  <si>
    <t>Fiscal year</t>
  </si>
  <si>
    <t>2023 3/</t>
  </si>
  <si>
    <r>
      <t>3/ The fiscal year average price for corn oil is calculated based on 5 months of available data. The USDA, Agricultural Marketing Service has no price information for corn oil from February</t>
    </r>
    <r>
      <rPr>
        <sz val="8"/>
        <rFont val="Calibri"/>
        <family val="2"/>
      </rPr>
      <t>–</t>
    </r>
    <r>
      <rPr>
        <sz val="8"/>
        <rFont val="Arial"/>
        <family val="2"/>
      </rPr>
      <t>April 2023 and June–September 2023. There were no corn oil trades during these months.</t>
    </r>
  </si>
  <si>
    <t>2/ The calendar year average price for corn oil is calculated based on 2 months of available data (January and May 2023). The USDA, Agricultural Marketing Service has no price information for corn oil during the rest of the months as there were no corn oil trades.</t>
  </si>
  <si>
    <t>2022/23</t>
  </si>
  <si>
    <t xml:space="preserve">2/ USDA, Agricultural Marketing Service has no price information for corn oil since there were no corn oil trades during these months. </t>
  </si>
  <si>
    <t>Source: USDA, Economic Research Service, based on data from Intercontinental Exchange (ICE).</t>
  </si>
  <si>
    <t>Source: USDA, Economic Research Service, based on data from New York Board of Trade.</t>
  </si>
  <si>
    <r>
      <t xml:space="preserve">Source: USDA, Economic Research Service, based on data from Sosland Publishing, </t>
    </r>
    <r>
      <rPr>
        <i/>
        <sz val="8"/>
        <color indexed="8"/>
        <rFont val="Arial"/>
        <family val="2"/>
      </rPr>
      <t>Milling &amp; Baking News</t>
    </r>
    <r>
      <rPr>
        <sz val="8"/>
        <color indexed="8"/>
        <rFont val="Arial"/>
        <family val="2"/>
      </rPr>
      <t xml:space="preserve">. </t>
    </r>
  </si>
  <si>
    <t>Source: USDA, Economic Research Service, based on data from U.S. Department of Labor, Bureau of Labor Statistics.</t>
  </si>
  <si>
    <r>
      <t xml:space="preserve">Source: </t>
    </r>
    <r>
      <rPr>
        <sz val="8"/>
        <color rgb="FF000000"/>
        <rFont val="Arial"/>
        <family val="2"/>
      </rPr>
      <t xml:space="preserve">USDA, Economic Research Service, based on data from </t>
    </r>
    <r>
      <rPr>
        <sz val="8"/>
        <color indexed="8"/>
        <rFont val="Arial"/>
        <family val="2"/>
      </rPr>
      <t xml:space="preserve">Sosland Publishing, </t>
    </r>
    <r>
      <rPr>
        <i/>
        <sz val="8"/>
        <color indexed="8"/>
        <rFont val="Arial"/>
        <family val="2"/>
      </rPr>
      <t>Milling &amp; Baking News</t>
    </r>
    <r>
      <rPr>
        <sz val="8"/>
        <color indexed="8"/>
        <rFont val="Arial"/>
        <family val="2"/>
      </rPr>
      <t xml:space="preserve">. </t>
    </r>
  </si>
  <si>
    <t xml:space="preserve">Source: USDA, Economic Research Service, based on data from U.S. Department of Labor, Bureau of Labor Statistics. </t>
  </si>
  <si>
    <r>
      <t xml:space="preserve">Source: USDA, Economic Research Service, based on data from USDA, National Agricultural Statistics Service, </t>
    </r>
    <r>
      <rPr>
        <i/>
        <sz val="8"/>
        <rFont val="Arial"/>
        <family val="2"/>
      </rPr>
      <t xml:space="preserve">Crop Values </t>
    </r>
    <r>
      <rPr>
        <sz val="8"/>
        <rFont val="Arial"/>
        <family val="2"/>
      </rPr>
      <t>and</t>
    </r>
    <r>
      <rPr>
        <i/>
        <sz val="8"/>
        <rFont val="Arial"/>
        <family val="2"/>
      </rPr>
      <t xml:space="preserve"> Agricultural Prices. </t>
    </r>
  </si>
  <si>
    <t>Source: USDA, Economic Research Service, based on data from Servicio Nacional de Información e Integración de Mercados (SNIIM), U.S. Federal Reserve Bank (exchange rates), and Banco de México.</t>
  </si>
  <si>
    <t>Last updated: 7/2/2024.</t>
  </si>
  <si>
    <t>2023/24</t>
  </si>
  <si>
    <t>Crop year 1/</t>
  </si>
  <si>
    <t>N/A 4/</t>
  </si>
  <si>
    <t>1/ Crop year relates to the year of intended harvest, which typically begins in September for Louisiana and October for Florida and Texas; crop year for Hawaii is the calendar year.</t>
  </si>
  <si>
    <t xml:space="preserve">Starting on October 2024, the cost data for corn oil, corn gluten feed, and corn gluten meal are derived from the USDA, Agricultural Marketing Service's MyMarketNews Application Programming Interface (API) to be consistent with the yellow dent corn cost data. </t>
  </si>
  <si>
    <t>Last updated: 1/10/2025.</t>
  </si>
  <si>
    <t xml:space="preserve">4/ USDA, Agricultural Marketing Service has no price information for corn oil since there were no corn oil trades during this year. </t>
  </si>
  <si>
    <t>2025 1/</t>
  </si>
  <si>
    <t xml:space="preserve"> Raw cane sugar and other cane mill products and byproducts, June 1982=100, Series PCU3113143113141 2/</t>
  </si>
  <si>
    <t xml:space="preserve">1/ The most current 4 months are preliminary data that are subject to monthly revisions after original publication. </t>
  </si>
  <si>
    <t xml:space="preserve">2/ Based on a sample of domestic producers. </t>
  </si>
  <si>
    <t xml:space="preserve">Table 11–U.S. consumer price index for sugar and selected sweetener-containing products, monthly and by calendar year, since 1978 1/ </t>
  </si>
  <si>
    <t>Table 11–U.S. consumer price index for sugar and selected sweetener-containing products, monthly and by calendar year, since 1978</t>
  </si>
  <si>
    <t>Last updated: 4/2/2025.</t>
  </si>
  <si>
    <t>1/ Crop year relates to the year of intended harvest except for overwintered spring-planted beets in California. For example, the 1990/91 crop year indicates that the sugarbeets were harvested in 1990. Except in California, crop year for sugarbeets is August–July.</t>
  </si>
  <si>
    <t>Table 5–U.S. spot price for bulk refined beet sugar, Midwest markets, monthly, quarterly, and by calendar and fiscal year, since 1960</t>
  </si>
  <si>
    <t>Table 5a–U.S. calendar year price for bulk refined cane sugar, Northeast markets, monthly, quarterly, and by calendar and fiscal year, since 1999</t>
  </si>
  <si>
    <t>Table 7–U.S. spot price for bulk glucose syrup, Midwest markets, monthly, quarterly, and by calendar and fiscal year, since 1975 1/</t>
  </si>
  <si>
    <t>Table 8–U.S. spot price for bulk dextrose, Midwest markets, monthly, quarterly, and by calendar and fiscal year, since 1975</t>
  </si>
  <si>
    <t xml:space="preserve">Cents per pound </t>
  </si>
  <si>
    <t xml:space="preserve">Table 9–U.S. price for bulk high-fructose corn syrup, Midwest markets, monthly, quarterly, and by calendar and fiscal year, since 1994 </t>
  </si>
  <si>
    <t>2022 2/</t>
  </si>
  <si>
    <r>
      <t xml:space="preserve">2/ Prices for 2023 are reflected starting in November 2022. Per Sosland </t>
    </r>
    <r>
      <rPr>
        <i/>
        <sz val="8"/>
        <rFont val="Arial"/>
        <family val="2"/>
      </rPr>
      <t>Milling &amp; Baking News</t>
    </r>
    <r>
      <rPr>
        <sz val="8"/>
        <rFont val="Arial"/>
        <family val="2"/>
      </rPr>
      <t>, the quoted prices reflect "annual prices paid by smaller users; prices paid by larger users or covered in tolling deals may be considerably lower; and prices paid by individual companies vary widely and may not be reflected in the quotes."</t>
    </r>
  </si>
  <si>
    <t>1/ Sosland Publishing quotes the price in dry basis (bags), that is, there is no conversion to commercial (wet) weight.</t>
  </si>
  <si>
    <t xml:space="preserve">          Spot price HFCS-55</t>
  </si>
  <si>
    <t>List price HFCS-42 3/</t>
  </si>
  <si>
    <t>List price HFCS-55  3/</t>
  </si>
  <si>
    <r>
      <t xml:space="preserve">3/ Prices for 2023 are reflected starting in November 2022. Per Sosland </t>
    </r>
    <r>
      <rPr>
        <i/>
        <sz val="8"/>
        <color rgb="FF000000"/>
        <rFont val="Arial"/>
        <family val="2"/>
      </rPr>
      <t>Milling &amp; Baking News</t>
    </r>
    <r>
      <rPr>
        <sz val="8"/>
        <color rgb="FF000000"/>
        <rFont val="Arial"/>
        <family val="2"/>
      </rPr>
      <t xml:space="preserve">, the </t>
    </r>
    <r>
      <rPr>
        <sz val="8"/>
        <color indexed="8"/>
        <rFont val="Arial"/>
        <family val="2"/>
      </rPr>
      <t xml:space="preserve">quoted prices reflect "annual prices paid by smaller users; prices paid by larger users or covered in tolling deals may be considerably lower; and prices paid by individual companies vary widely and may not be reflected in the quotes." </t>
    </r>
  </si>
  <si>
    <t>Table 54–Mexico's price of estándar (standard) sugar, in Mexico City, by calendar year, since 1994</t>
  </si>
  <si>
    <t>Table 55–Mexico's price of refinada (refined) sugar, in Mexico City, by calendar year, since 1994</t>
  </si>
  <si>
    <t xml:space="preserve">Note: Intercontinental Exchange spot sugar prices were discontinued as of July 1, 2011.                   </t>
  </si>
  <si>
    <r>
      <t xml:space="preserve">Note: The U.S. average price is published ahead of the prices for the States. For example, the 2023/24 U.S. average price was published in the USDA, National Agricultural Statistics Service (NASS) July 2024 </t>
    </r>
    <r>
      <rPr>
        <i/>
        <sz val="8"/>
        <rFont val="Arial"/>
        <family val="2"/>
      </rPr>
      <t xml:space="preserve">Agricultural Prices, </t>
    </r>
    <r>
      <rPr>
        <sz val="8"/>
        <rFont val="Arial"/>
        <family val="2"/>
      </rPr>
      <t xml:space="preserve">while the prices for the States were published in the NASS February 2025 </t>
    </r>
    <r>
      <rPr>
        <i/>
        <sz val="8"/>
        <rFont val="Arial"/>
        <family val="2"/>
      </rPr>
      <t>Crop Values</t>
    </r>
    <r>
      <rPr>
        <sz val="8"/>
        <rFont val="Arial"/>
        <family val="2"/>
      </rPr>
      <t xml:space="preserve">. </t>
    </r>
  </si>
  <si>
    <t xml:space="preserve">1/ Reported prices are Central Illinois points. These corn values represent county-elevator-producer bid prices and do not reflect the additional costs of handling and transporting the corn to Midwest processing plants. </t>
  </si>
  <si>
    <t xml:space="preserve">Note: On April 2, 2025, changes were made to the table's title and unit to reflect that the price is spot, bulk, delivered basis. </t>
  </si>
  <si>
    <t>1/ Contract No. 14/16, duty fee paid by deliverer at one of five U.S. refinery ports as selected by the receiver. The price represents the average of the nearest futures month for which an entire month of prices will be available. For example, April 2001 average price  of 21.51 cents is the average of closes for the July 2001 futures during the month of April since the May 2001 futures expired on April 10.</t>
  </si>
  <si>
    <t>Cents per pound, dry weight 2/</t>
  </si>
  <si>
    <t>Cents per pound, dry weight 1/</t>
  </si>
  <si>
    <t xml:space="preserve">          Spot price HFCS-42</t>
  </si>
  <si>
    <t xml:space="preserve">Note: On April 2, 2025, changes were made to the table's title to reflect that the price is spot, bulk, delivered basis. </t>
  </si>
  <si>
    <t>Table 7–U.S. spot price for bulk glucose syrup, Midwest markets, monthly, quarterly, and by calendar and fiscal year, since 1975</t>
  </si>
  <si>
    <t>Table 4–U.S. raw sugar nearby futures price, ICE Contract 16, monthly, quarterly, and by calendar and fiscal year, since 1960</t>
  </si>
  <si>
    <t>Table 4–U.S. raw sugar nearby futures price, ICE Contract 16, monthly, quarterly, and by calendar and fiscal year, since 1960 1/</t>
  </si>
  <si>
    <r>
      <t xml:space="preserve">Source: USDA, Economic Research Service, based on data from USDA, Agricultural Marketing Service, </t>
    </r>
    <r>
      <rPr>
        <i/>
        <sz val="8"/>
        <rFont val="Arial"/>
        <family val="2"/>
      </rPr>
      <t>National Grain and Oilseed Processor Feedstuff</t>
    </r>
    <r>
      <rPr>
        <sz val="8"/>
        <rFont val="Arial"/>
        <family val="2"/>
      </rPr>
      <t xml:space="preserve"> report.</t>
    </r>
  </si>
  <si>
    <t>Table 54–Mexico's price of estándar (standard) sugar, wholesale center, Mexico City, monthly and by calendar and fiscal year, since 1994</t>
  </si>
  <si>
    <t>Table 55–Mexico's price of refinada (refined) sugar, wholesale center, Mexico City, monthly and by calendar and fiscal year, since 1994</t>
  </si>
  <si>
    <t>Table 5a–U.S. calendar price for bulk refined cane sugar, Northeast markets, monthly, quarterly, and by calendar and fiscal year, since 1999</t>
  </si>
  <si>
    <t>Exchange rate, Mexican pesos to U.S. dollar</t>
  </si>
  <si>
    <t>Last updated: 5/2/2025.</t>
  </si>
  <si>
    <t xml:space="preserve"> Mexican nominal pesos per 50 kg 1/</t>
  </si>
  <si>
    <t>Mexican real 2010 pesos per 50 kg 2/</t>
  </si>
  <si>
    <t>Mexican nominal pesos per 50 kg 1/</t>
  </si>
  <si>
    <t>sweetener</t>
  </si>
  <si>
    <t>Last updated: 6/3/2025.</t>
  </si>
  <si>
    <t xml:space="preserve">Note: Prices are free-on-board plant and are calculated as a simple average of the lower end of the range of quotations for days in that month. Quotations are weekly. On April 2, 2025, changes were made to the table's title to reflect that the price is spot, bulk, free on board plant basis. </t>
  </si>
  <si>
    <t xml:space="preserve">Note: Prices are free-on-board plant and are calculated as a simple average of the lower end of the range of quotations for days in that month. Quotations are weekly. On April 2, 2025, changes were made to the table's title to reflect that the price is calendar year, bulk, free on board plant basis. </t>
  </si>
  <si>
    <t xml:space="preserve">1/ Contract No. 5, free-on-board (FOB), spot, through June 2006. Starting in July 2006, the spot price was replaced by an average of the nearest (nearby) futures month (FOB stowed in vessel’s hold in a port residing in one of the deliverable countries listed) for which an entire month of prices is available. </t>
  </si>
  <si>
    <t>1/ Contract No. 11, free-on-board stowed Caribbean port, including Brazil, bulk spot price, plus freight to Far East.</t>
  </si>
  <si>
    <t xml:space="preserve">1/ Contract No. 11 nearby, free-on-board the receiver's vessel to a port within the country of origin of the sugar.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</si>
</sst>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___)"/>
    <numFmt numFmtId="165" formatCode="0.0"/>
    <numFmt numFmtId="166" formatCode="#,##0.0___)"/>
    <numFmt numFmtId="167" formatCode="0.00_____________)"/>
    <numFmt numFmtId="168" formatCode="0.0_________)"/>
    <numFmt numFmtId="169" formatCode="0.00___)"/>
  </numFmts>
  <fonts count="18" x14ac:knownFonts="1">
    <font>
      <sz val="11"/>
      <color theme="1"/>
      <name val="Calibri"/>
      <family val="2"/>
      <scheme val="minor"/>
    </font>
    <font>
      <b/>
      <sz val="10"/>
      <name val="Arial"/>
      <family val="2"/>
    </font>
    <font>
      <sz val="10"/>
      <name val="Arial"/>
      <family val="2"/>
    </font>
    <font>
      <u/>
      <sz val="11"/>
      <color theme="10"/>
      <name val="Calibri"/>
      <family val="2"/>
      <scheme val="minor"/>
    </font>
    <font>
      <sz val="8"/>
      <name val="Helvetica"/>
    </font>
    <font>
      <sz val="8"/>
      <name val="Arial"/>
      <family val="2"/>
    </font>
    <font>
      <i/>
      <sz val="8"/>
      <name val="Arial"/>
      <family val="2"/>
    </font>
    <font>
      <sz val="10"/>
      <name val="Arial"/>
      <family val="2"/>
    </font>
    <font>
      <sz val="8"/>
      <color indexed="8"/>
      <name val="Arial"/>
      <family val="2"/>
    </font>
    <font>
      <i/>
      <sz val="8"/>
      <color indexed="8"/>
      <name val="Arial"/>
      <family val="2"/>
    </font>
    <font>
      <sz val="8"/>
      <color rgb="FFFF0000"/>
      <name val="Arial"/>
      <family val="2"/>
    </font>
    <font>
      <sz val="10"/>
      <color theme="1"/>
      <name val="Arial"/>
      <family val="2"/>
    </font>
    <font>
      <u/>
      <sz val="10"/>
      <color theme="10"/>
      <name val="Arial"/>
      <family val="2"/>
    </font>
    <font>
      <sz val="10"/>
      <name val="Arial"/>
      <family val="2"/>
    </font>
    <font>
      <sz val="8"/>
      <color theme="1"/>
      <name val="Arial"/>
      <family val="2"/>
    </font>
    <font>
      <i/>
      <sz val="8"/>
      <color rgb="FF000000"/>
      <name val="Arial"/>
      <family val="2"/>
    </font>
    <font>
      <sz val="8"/>
      <color rgb="FF000000"/>
      <name val="Arial"/>
      <family val="2"/>
    </font>
    <font>
      <sz val="8"/>
      <name val="Calibri"/>
      <family val="2"/>
    </font>
  </fonts>
  <fills count="2">
    <fill>
      <patternFill patternType="none"/>
    </fill>
    <fill>
      <patternFill patternType="gray125"/>
    </fill>
  </fills>
  <borders count="12">
    <border>
      <left/>
      <right/>
      <top/>
      <bottom/>
      <diagonal/>
    </border>
    <border>
      <left/>
      <right/>
      <top/>
      <bottom style="thin">
        <color indexed="64"/>
      </bottom>
      <diagonal/>
    </border>
    <border>
      <left/>
      <right/>
      <top/>
      <bottom style="thin">
        <color indexed="8"/>
      </bottom>
      <diagonal/>
    </border>
    <border>
      <left/>
      <right/>
      <top style="thin">
        <color indexed="8"/>
      </top>
      <bottom/>
      <diagonal/>
    </border>
    <border>
      <left/>
      <right/>
      <top style="thin">
        <color indexed="64"/>
      </top>
      <bottom style="thin">
        <color indexed="64"/>
      </bottom>
      <diagonal/>
    </border>
    <border>
      <left/>
      <right/>
      <top style="thin">
        <color indexed="64"/>
      </top>
      <bottom/>
      <diagonal/>
    </border>
    <border>
      <left/>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s>
  <cellStyleXfs count="7">
    <xf numFmtId="0" fontId="0" fillId="0" borderId="0"/>
    <xf numFmtId="0" fontId="2" fillId="0" borderId="0"/>
    <xf numFmtId="0" fontId="3" fillId="0" borderId="0" applyNumberFormat="0" applyFill="0" applyBorder="0" applyAlignment="0" applyProtection="0"/>
    <xf numFmtId="0" fontId="4" fillId="0" borderId="0"/>
    <xf numFmtId="0" fontId="2" fillId="0" borderId="0"/>
    <xf numFmtId="0" fontId="7" fillId="0" borderId="0"/>
    <xf numFmtId="0" fontId="13" fillId="0" borderId="0"/>
  </cellStyleXfs>
  <cellXfs count="199">
    <xf numFmtId="0" fontId="0" fillId="0" borderId="0" xfId="0"/>
    <xf numFmtId="0" fontId="1" fillId="0" borderId="0" xfId="1" applyFont="1"/>
    <xf numFmtId="0" fontId="5" fillId="0" borderId="1" xfId="1" applyFont="1" applyBorder="1"/>
    <xf numFmtId="2" fontId="5" fillId="0" borderId="1" xfId="1" applyNumberFormat="1" applyFont="1" applyBorder="1" applyAlignment="1" applyProtection="1">
      <alignment horizontal="center"/>
      <protection locked="0"/>
    </xf>
    <xf numFmtId="0" fontId="5" fillId="0" borderId="0" xfId="1" applyFont="1"/>
    <xf numFmtId="2" fontId="5" fillId="0" borderId="0" xfId="1" applyNumberFormat="1" applyFont="1" applyAlignment="1" applyProtection="1">
      <alignment horizontal="centerContinuous"/>
      <protection locked="0"/>
    </xf>
    <xf numFmtId="0" fontId="5" fillId="0" borderId="0" xfId="1" applyFont="1" applyAlignment="1">
      <alignment horizontal="centerContinuous"/>
    </xf>
    <xf numFmtId="2" fontId="5" fillId="0" borderId="0" xfId="1" applyNumberFormat="1" applyFont="1" applyProtection="1">
      <protection locked="0"/>
    </xf>
    <xf numFmtId="0" fontId="5" fillId="0" borderId="0" xfId="1" applyFont="1" applyAlignment="1">
      <alignment horizontal="left"/>
    </xf>
    <xf numFmtId="0" fontId="5" fillId="0" borderId="0" xfId="1" quotePrefix="1" applyFont="1" applyAlignment="1">
      <alignment horizontal="left"/>
    </xf>
    <xf numFmtId="167" fontId="5" fillId="0" borderId="0" xfId="1" applyNumberFormat="1" applyFont="1"/>
    <xf numFmtId="167" fontId="5" fillId="0" borderId="0" xfId="1" quotePrefix="1" applyNumberFormat="1" applyFont="1"/>
    <xf numFmtId="0" fontId="5" fillId="0" borderId="0" xfId="5" applyFont="1"/>
    <xf numFmtId="0" fontId="5" fillId="0" borderId="1" xfId="5" applyFont="1" applyBorder="1"/>
    <xf numFmtId="0" fontId="5" fillId="0" borderId="1" xfId="5" quotePrefix="1" applyFont="1" applyBorder="1" applyAlignment="1">
      <alignment horizontal="center"/>
    </xf>
    <xf numFmtId="0" fontId="5" fillId="0" borderId="1" xfId="5" applyFont="1" applyBorder="1" applyAlignment="1">
      <alignment horizontal="center"/>
    </xf>
    <xf numFmtId="0" fontId="5" fillId="0" borderId="0" xfId="5" quotePrefix="1" applyFont="1" applyAlignment="1">
      <alignment horizontal="left"/>
    </xf>
    <xf numFmtId="0" fontId="8" fillId="0" borderId="2" xfId="1" applyFont="1" applyBorder="1"/>
    <xf numFmtId="0" fontId="8" fillId="0" borderId="2" xfId="1" applyFont="1" applyBorder="1" applyAlignment="1">
      <alignment horizontal="center"/>
    </xf>
    <xf numFmtId="0" fontId="8" fillId="0" borderId="0" xfId="1" applyFont="1" applyAlignment="1">
      <alignment horizontal="centerContinuous"/>
    </xf>
    <xf numFmtId="0" fontId="8" fillId="0" borderId="0" xfId="1" applyFont="1"/>
    <xf numFmtId="0" fontId="8" fillId="0" borderId="0" xfId="1" quotePrefix="1" applyFont="1" applyAlignment="1">
      <alignment horizontal="left"/>
    </xf>
    <xf numFmtId="164" fontId="8" fillId="0" borderId="0" xfId="1" applyNumberFormat="1" applyFont="1"/>
    <xf numFmtId="164" fontId="8" fillId="0" borderId="0" xfId="1" applyNumberFormat="1" applyFont="1" applyAlignment="1">
      <alignment horizontal="center"/>
    </xf>
    <xf numFmtId="0" fontId="8" fillId="0" borderId="1" xfId="1" quotePrefix="1" applyFont="1" applyBorder="1" applyAlignment="1">
      <alignment horizontal="left"/>
    </xf>
    <xf numFmtId="164" fontId="8" fillId="0" borderId="0" xfId="4" applyNumberFormat="1" applyFont="1" applyAlignment="1">
      <alignment horizontal="center"/>
    </xf>
    <xf numFmtId="164" fontId="5" fillId="0" borderId="0" xfId="1" applyNumberFormat="1" applyFont="1"/>
    <xf numFmtId="0" fontId="8" fillId="0" borderId="0" xfId="1" applyFont="1" applyAlignment="1">
      <alignment horizontal="left"/>
    </xf>
    <xf numFmtId="2" fontId="8" fillId="0" borderId="0" xfId="1" applyNumberFormat="1" applyFont="1"/>
    <xf numFmtId="2" fontId="8" fillId="0" borderId="0" xfId="1" applyNumberFormat="1" applyFont="1" applyAlignment="1">
      <alignment horizontal="left"/>
    </xf>
    <xf numFmtId="0" fontId="5" fillId="0" borderId="0" xfId="1" applyFont="1" applyAlignment="1">
      <alignment vertical="center" wrapText="1"/>
    </xf>
    <xf numFmtId="0" fontId="5" fillId="0" borderId="0" xfId="1" applyFont="1" applyAlignment="1">
      <alignment horizontal="center"/>
    </xf>
    <xf numFmtId="2" fontId="8" fillId="0" borderId="0" xfId="1" applyNumberFormat="1" applyFont="1" applyAlignment="1">
      <alignment horizontal="centerContinuous"/>
    </xf>
    <xf numFmtId="0" fontId="8" fillId="0" borderId="2" xfId="5" applyFont="1" applyBorder="1"/>
    <xf numFmtId="0" fontId="8" fillId="0" borderId="2" xfId="5" applyFont="1" applyBorder="1" applyAlignment="1">
      <alignment horizontal="center"/>
    </xf>
    <xf numFmtId="0" fontId="8" fillId="0" borderId="0" xfId="5" applyFont="1" applyAlignment="1">
      <alignment horizontal="centerContinuous"/>
    </xf>
    <xf numFmtId="2" fontId="8" fillId="0" borderId="0" xfId="5" applyNumberFormat="1" applyFont="1" applyAlignment="1">
      <alignment horizontal="centerContinuous"/>
    </xf>
    <xf numFmtId="0" fontId="8" fillId="0" borderId="0" xfId="5" applyFont="1"/>
    <xf numFmtId="0" fontId="8" fillId="0" borderId="0" xfId="5" applyFont="1" applyAlignment="1">
      <alignment horizontal="center"/>
    </xf>
    <xf numFmtId="2" fontId="8" fillId="0" borderId="0" xfId="5" applyNumberFormat="1" applyFont="1"/>
    <xf numFmtId="1" fontId="8" fillId="0" borderId="0" xfId="5" quotePrefix="1" applyNumberFormat="1" applyFont="1" applyAlignment="1">
      <alignment horizontal="left"/>
    </xf>
    <xf numFmtId="0" fontId="8" fillId="0" borderId="0" xfId="5" quotePrefix="1" applyFont="1" applyAlignment="1">
      <alignment horizontal="left"/>
    </xf>
    <xf numFmtId="2" fontId="8" fillId="0" borderId="0" xfId="5" applyNumberFormat="1" applyFont="1" applyAlignment="1">
      <alignment horizontal="center"/>
    </xf>
    <xf numFmtId="2" fontId="5" fillId="0" borderId="1" xfId="5" applyNumberFormat="1" applyFont="1" applyBorder="1" applyAlignment="1">
      <alignment horizontal="center"/>
    </xf>
    <xf numFmtId="2" fontId="8" fillId="0" borderId="2" xfId="5" applyNumberFormat="1" applyFont="1" applyBorder="1" applyAlignment="1">
      <alignment horizontal="center"/>
    </xf>
    <xf numFmtId="2" fontId="8" fillId="0" borderId="1" xfId="5" quotePrefix="1" applyNumberFormat="1" applyFont="1" applyBorder="1" applyAlignment="1">
      <alignment horizontal="center"/>
    </xf>
    <xf numFmtId="2" fontId="8" fillId="0" borderId="0" xfId="5" quotePrefix="1" applyNumberFormat="1" applyFont="1" applyAlignment="1">
      <alignment horizontal="center"/>
    </xf>
    <xf numFmtId="0" fontId="8" fillId="0" borderId="1" xfId="5" quotePrefix="1" applyFont="1" applyBorder="1" applyAlignment="1">
      <alignment horizontal="center"/>
    </xf>
    <xf numFmtId="0" fontId="8" fillId="0" borderId="0" xfId="5" quotePrefix="1" applyFont="1" applyAlignment="1">
      <alignment horizontal="center"/>
    </xf>
    <xf numFmtId="4" fontId="5" fillId="0" borderId="0" xfId="5" applyNumberFormat="1" applyFont="1" applyAlignment="1">
      <alignment horizontal="center"/>
    </xf>
    <xf numFmtId="0" fontId="5" fillId="0" borderId="1" xfId="5" quotePrefix="1" applyFont="1" applyBorder="1" applyAlignment="1">
      <alignment horizontal="left"/>
    </xf>
    <xf numFmtId="4" fontId="5" fillId="0" borderId="1" xfId="5" applyNumberFormat="1" applyFont="1" applyBorder="1" applyAlignment="1">
      <alignment horizontal="center"/>
    </xf>
    <xf numFmtId="2" fontId="8" fillId="0" borderId="0" xfId="5" applyNumberFormat="1" applyFont="1" applyAlignment="1">
      <alignment horizontal="left"/>
    </xf>
    <xf numFmtId="0" fontId="5" fillId="0" borderId="1" xfId="3" applyFont="1" applyBorder="1"/>
    <xf numFmtId="0" fontId="5" fillId="0" borderId="0" xfId="3" applyFont="1"/>
    <xf numFmtId="0" fontId="8" fillId="0" borderId="2" xfId="3" applyFont="1" applyBorder="1" applyAlignment="1">
      <alignment horizontal="center"/>
    </xf>
    <xf numFmtId="0" fontId="5" fillId="0" borderId="0" xfId="3" applyFont="1" applyAlignment="1">
      <alignment horizontal="center"/>
    </xf>
    <xf numFmtId="0" fontId="5" fillId="0" borderId="4" xfId="3" applyFont="1" applyBorder="1" applyAlignment="1">
      <alignment horizontal="center"/>
    </xf>
    <xf numFmtId="0" fontId="5" fillId="0" borderId="3" xfId="3" applyFont="1" applyBorder="1" applyAlignment="1">
      <alignment horizontal="centerContinuous"/>
    </xf>
    <xf numFmtId="0" fontId="5" fillId="0" borderId="0" xfId="3" applyFont="1" applyAlignment="1">
      <alignment horizontal="centerContinuous"/>
    </xf>
    <xf numFmtId="166" fontId="5" fillId="0" borderId="0" xfId="3" applyNumberFormat="1" applyFont="1"/>
    <xf numFmtId="0" fontId="5" fillId="0" borderId="0" xfId="3" applyFont="1" applyAlignment="1">
      <alignment horizontal="left"/>
    </xf>
    <xf numFmtId="166" fontId="5" fillId="0" borderId="0" xfId="3" quotePrefix="1" applyNumberFormat="1" applyFont="1" applyAlignment="1">
      <alignment horizontal="center"/>
    </xf>
    <xf numFmtId="0" fontId="5" fillId="0" borderId="0" xfId="3" quotePrefix="1" applyFont="1" applyAlignment="1">
      <alignment horizontal="centerContinuous"/>
    </xf>
    <xf numFmtId="165" fontId="5" fillId="0" borderId="0" xfId="3" applyNumberFormat="1" applyFont="1" applyAlignment="1">
      <alignment horizontal="centerContinuous"/>
    </xf>
    <xf numFmtId="166" fontId="5" fillId="0" borderId="0" xfId="3" quotePrefix="1" applyNumberFormat="1" applyFont="1" applyAlignment="1">
      <alignment horizontal="centerContinuous"/>
    </xf>
    <xf numFmtId="166" fontId="5" fillId="0" borderId="0" xfId="3" applyNumberFormat="1" applyFont="1" applyAlignment="1">
      <alignment horizontal="centerContinuous"/>
    </xf>
    <xf numFmtId="165" fontId="5" fillId="0" borderId="0" xfId="3" applyNumberFormat="1" applyFont="1"/>
    <xf numFmtId="0" fontId="5" fillId="0" borderId="0" xfId="3" applyFont="1" applyAlignment="1">
      <alignment vertical="center" wrapText="1"/>
    </xf>
    <xf numFmtId="0" fontId="8" fillId="0" borderId="0" xfId="3" applyFont="1"/>
    <xf numFmtId="165" fontId="5" fillId="0" borderId="1" xfId="5" applyNumberFormat="1" applyFont="1" applyBorder="1" applyProtection="1">
      <protection locked="0"/>
    </xf>
    <xf numFmtId="0" fontId="5" fillId="0" borderId="0" xfId="5" applyFont="1" applyAlignment="1">
      <alignment horizontal="center"/>
    </xf>
    <xf numFmtId="168" fontId="5" fillId="0" borderId="0" xfId="5" applyNumberFormat="1" applyFont="1" applyAlignment="1">
      <alignment horizontal="center"/>
    </xf>
    <xf numFmtId="165" fontId="5" fillId="0" borderId="0" xfId="5" applyNumberFormat="1" applyFont="1" applyAlignment="1" applyProtection="1">
      <alignment horizontal="center"/>
      <protection locked="0"/>
    </xf>
    <xf numFmtId="0" fontId="5" fillId="0" borderId="0" xfId="5" quotePrefix="1" applyFont="1" applyAlignment="1">
      <alignment horizontal="center"/>
    </xf>
    <xf numFmtId="165" fontId="5" fillId="0" borderId="0" xfId="5" quotePrefix="1" applyNumberFormat="1" applyFont="1" applyAlignment="1" applyProtection="1">
      <alignment horizontal="center"/>
      <protection locked="0"/>
    </xf>
    <xf numFmtId="168" fontId="5" fillId="0" borderId="0" xfId="5" quotePrefix="1" applyNumberFormat="1" applyFont="1" applyAlignment="1" applyProtection="1">
      <alignment horizontal="center"/>
      <protection locked="0"/>
    </xf>
    <xf numFmtId="168" fontId="5" fillId="0" borderId="0" xfId="5" applyNumberFormat="1" applyFont="1" applyAlignment="1" applyProtection="1">
      <alignment horizontal="center"/>
      <protection locked="0"/>
    </xf>
    <xf numFmtId="168" fontId="5" fillId="0" borderId="1" xfId="5" quotePrefix="1" applyNumberFormat="1" applyFont="1" applyBorder="1" applyAlignment="1">
      <alignment horizontal="center"/>
    </xf>
    <xf numFmtId="165" fontId="5" fillId="0" borderId="1" xfId="5" quotePrefix="1" applyNumberFormat="1" applyFont="1" applyBorder="1" applyAlignment="1" applyProtection="1">
      <alignment horizontal="center"/>
      <protection locked="0"/>
    </xf>
    <xf numFmtId="2" fontId="5" fillId="0" borderId="1" xfId="5" quotePrefix="1" applyNumberFormat="1" applyFont="1" applyBorder="1" applyAlignment="1" applyProtection="1">
      <alignment horizontal="center"/>
      <protection locked="0"/>
    </xf>
    <xf numFmtId="0" fontId="5" fillId="0" borderId="0" xfId="5" applyFont="1" applyAlignment="1">
      <alignment horizontal="centerContinuous"/>
    </xf>
    <xf numFmtId="168" fontId="5" fillId="0" borderId="0" xfId="5" applyNumberFormat="1" applyFont="1" applyAlignment="1">
      <alignment horizontal="centerContinuous"/>
    </xf>
    <xf numFmtId="0" fontId="5" fillId="0" borderId="0" xfId="5" applyFont="1" applyAlignment="1">
      <alignment horizontal="left"/>
    </xf>
    <xf numFmtId="0" fontId="5" fillId="0" borderId="0" xfId="5" quotePrefix="1" applyFont="1"/>
    <xf numFmtId="165" fontId="5" fillId="0" borderId="0" xfId="5" applyNumberFormat="1" applyFont="1"/>
    <xf numFmtId="165" fontId="5" fillId="0" borderId="0" xfId="5" applyNumberFormat="1" applyFont="1" applyProtection="1">
      <protection locked="0"/>
    </xf>
    <xf numFmtId="0" fontId="8" fillId="0" borderId="0" xfId="5" applyFont="1" applyAlignment="1">
      <alignment horizontal="left"/>
    </xf>
    <xf numFmtId="2" fontId="5" fillId="0" borderId="1" xfId="1" applyNumberFormat="1" applyFont="1" applyBorder="1"/>
    <xf numFmtId="2" fontId="5" fillId="0" borderId="0" xfId="1" applyNumberFormat="1" applyFont="1"/>
    <xf numFmtId="2" fontId="5" fillId="0" borderId="0" xfId="1" applyNumberFormat="1" applyFont="1" applyAlignment="1">
      <alignment horizontal="center"/>
    </xf>
    <xf numFmtId="2" fontId="5" fillId="0" borderId="1" xfId="1" applyNumberFormat="1" applyFont="1" applyBorder="1" applyAlignment="1">
      <alignment horizontal="center"/>
    </xf>
    <xf numFmtId="2" fontId="5" fillId="0" borderId="0" xfId="1" quotePrefix="1" applyNumberFormat="1" applyFont="1" applyAlignment="1">
      <alignment horizontal="center"/>
    </xf>
    <xf numFmtId="4" fontId="5" fillId="0" borderId="1" xfId="5" applyNumberFormat="1" applyFont="1" applyBorder="1"/>
    <xf numFmtId="4" fontId="5" fillId="0" borderId="0" xfId="5" applyNumberFormat="1" applyFont="1"/>
    <xf numFmtId="4" fontId="5" fillId="0" borderId="0" xfId="5" applyNumberFormat="1" applyFont="1" applyAlignment="1">
      <alignment horizontal="centerContinuous"/>
    </xf>
    <xf numFmtId="0" fontId="5" fillId="0" borderId="0" xfId="5" quotePrefix="1" applyFont="1" applyAlignment="1">
      <alignment horizontal="centerContinuous"/>
    </xf>
    <xf numFmtId="169" fontId="5" fillId="0" borderId="0" xfId="5" applyNumberFormat="1" applyFont="1"/>
    <xf numFmtId="4" fontId="5" fillId="0" borderId="0" xfId="5" applyNumberFormat="1" applyFont="1" applyAlignment="1">
      <alignment horizontal="right"/>
    </xf>
    <xf numFmtId="0" fontId="5" fillId="0" borderId="0" xfId="5" applyFont="1" applyAlignment="1">
      <alignment horizontal="right"/>
    </xf>
    <xf numFmtId="4" fontId="5" fillId="0" borderId="4" xfId="5" applyNumberFormat="1" applyFont="1" applyBorder="1"/>
    <xf numFmtId="4" fontId="5" fillId="0" borderId="4" xfId="5" applyNumberFormat="1" applyFont="1" applyBorder="1" applyAlignment="1">
      <alignment horizontal="right"/>
    </xf>
    <xf numFmtId="4" fontId="5" fillId="0" borderId="0" xfId="5" applyNumberFormat="1" applyFont="1" applyAlignment="1">
      <alignment horizontal="left"/>
    </xf>
    <xf numFmtId="2" fontId="5" fillId="0" borderId="0" xfId="5" applyNumberFormat="1" applyFont="1"/>
    <xf numFmtId="4" fontId="5" fillId="0" borderId="0" xfId="5" quotePrefix="1" applyNumberFormat="1" applyFont="1" applyAlignment="1">
      <alignment horizontal="right"/>
    </xf>
    <xf numFmtId="4" fontId="10" fillId="0" borderId="0" xfId="5" applyNumberFormat="1" applyFont="1" applyAlignment="1">
      <alignment horizontal="left"/>
    </xf>
    <xf numFmtId="0" fontId="10" fillId="0" borderId="0" xfId="5" applyFont="1"/>
    <xf numFmtId="165" fontId="10" fillId="0" borderId="0" xfId="5" applyNumberFormat="1" applyFont="1"/>
    <xf numFmtId="2" fontId="5" fillId="0" borderId="0" xfId="5" applyNumberFormat="1" applyFont="1" applyAlignment="1">
      <alignment horizontal="right"/>
    </xf>
    <xf numFmtId="2" fontId="5" fillId="0" borderId="0" xfId="1" applyNumberFormat="1" applyFont="1" applyAlignment="1">
      <alignment horizontal="right"/>
    </xf>
    <xf numFmtId="2" fontId="5" fillId="0" borderId="0" xfId="1" quotePrefix="1" applyNumberFormat="1" applyFont="1" applyAlignment="1">
      <alignment horizontal="right"/>
    </xf>
    <xf numFmtId="0" fontId="11" fillId="0" borderId="0" xfId="0" applyFont="1"/>
    <xf numFmtId="0" fontId="12" fillId="0" borderId="0" xfId="2" applyFont="1" applyFill="1"/>
    <xf numFmtId="0" fontId="12" fillId="0" borderId="0" xfId="2" applyFont="1"/>
    <xf numFmtId="0" fontId="12" fillId="0" borderId="0" xfId="2" quotePrefix="1" applyFont="1"/>
    <xf numFmtId="0" fontId="8" fillId="0" borderId="2" xfId="6" applyFont="1" applyBorder="1"/>
    <xf numFmtId="0" fontId="5" fillId="0" borderId="0" xfId="6" applyFont="1"/>
    <xf numFmtId="0" fontId="8" fillId="0" borderId="2" xfId="6" applyFont="1" applyBorder="1" applyAlignment="1">
      <alignment horizontal="center"/>
    </xf>
    <xf numFmtId="1" fontId="8" fillId="0" borderId="0" xfId="6" applyNumberFormat="1" applyFont="1" applyAlignment="1">
      <alignment horizontal="centerContinuous"/>
    </xf>
    <xf numFmtId="0" fontId="8" fillId="0" borderId="0" xfId="6" applyFont="1" applyAlignment="1">
      <alignment horizontal="centerContinuous"/>
    </xf>
    <xf numFmtId="1" fontId="5" fillId="0" borderId="0" xfId="6" applyNumberFormat="1" applyFont="1"/>
    <xf numFmtId="164" fontId="8" fillId="0" borderId="0" xfId="6" applyNumberFormat="1" applyFont="1"/>
    <xf numFmtId="164" fontId="8" fillId="0" borderId="0" xfId="6" applyNumberFormat="1" applyFont="1" applyAlignment="1">
      <alignment horizontal="center"/>
    </xf>
    <xf numFmtId="14" fontId="5" fillId="0" borderId="0" xfId="6" applyNumberFormat="1" applyFont="1"/>
    <xf numFmtId="0" fontId="8" fillId="0" borderId="0" xfId="4" applyFont="1"/>
    <xf numFmtId="0" fontId="8" fillId="0" borderId="2" xfId="4" applyFont="1" applyBorder="1"/>
    <xf numFmtId="0" fontId="5" fillId="0" borderId="0" xfId="4" applyFont="1"/>
    <xf numFmtId="0" fontId="8" fillId="0" borderId="2" xfId="4" applyFont="1" applyBorder="1" applyAlignment="1">
      <alignment horizontal="center"/>
    </xf>
    <xf numFmtId="0" fontId="8" fillId="0" borderId="0" xfId="4" applyFont="1" applyAlignment="1">
      <alignment horizontal="centerContinuous"/>
    </xf>
    <xf numFmtId="0" fontId="8" fillId="0" borderId="0" xfId="4" applyFont="1" applyAlignment="1">
      <alignment horizontal="left"/>
    </xf>
    <xf numFmtId="0" fontId="8" fillId="0" borderId="0" xfId="4" quotePrefix="1" applyFont="1" applyAlignment="1">
      <alignment horizontal="left"/>
    </xf>
    <xf numFmtId="0" fontId="14" fillId="0" borderId="0" xfId="0" applyFont="1"/>
    <xf numFmtId="2" fontId="5" fillId="0" borderId="0" xfId="5" applyNumberFormat="1" applyFont="1" applyAlignment="1">
      <alignment horizontal="center"/>
    </xf>
    <xf numFmtId="4" fontId="5" fillId="0" borderId="5" xfId="5" applyNumberFormat="1" applyFont="1" applyBorder="1" applyAlignment="1">
      <alignment horizontal="center"/>
    </xf>
    <xf numFmtId="4" fontId="5" fillId="0" borderId="1" xfId="5" applyNumberFormat="1" applyFont="1" applyBorder="1" applyAlignment="1">
      <alignment horizontal="right"/>
    </xf>
    <xf numFmtId="1" fontId="5" fillId="0" borderId="0" xfId="1" applyNumberFormat="1" applyFont="1" applyAlignment="1">
      <alignment horizontal="left"/>
    </xf>
    <xf numFmtId="1" fontId="5" fillId="0" borderId="0" xfId="6" applyNumberFormat="1" applyFont="1" applyAlignment="1">
      <alignment horizontal="left"/>
    </xf>
    <xf numFmtId="0" fontId="5" fillId="0" borderId="0" xfId="3" quotePrefix="1" applyFont="1" applyAlignment="1">
      <alignment horizontal="left"/>
    </xf>
    <xf numFmtId="2" fontId="5" fillId="0" borderId="0" xfId="1" applyNumberFormat="1" applyFont="1" applyAlignment="1" applyProtection="1">
      <alignment horizontal="right"/>
      <protection locked="0"/>
    </xf>
    <xf numFmtId="2" fontId="5" fillId="0" borderId="0" xfId="5" applyNumberFormat="1" applyFont="1" applyAlignment="1">
      <alignment horizontal="right" vertical="center" wrapText="1"/>
    </xf>
    <xf numFmtId="165" fontId="5" fillId="0" borderId="0" xfId="5" quotePrefix="1" applyNumberFormat="1" applyFont="1" applyAlignment="1" applyProtection="1">
      <alignment horizontal="right"/>
      <protection locked="0"/>
    </xf>
    <xf numFmtId="165" fontId="5" fillId="0" borderId="0" xfId="5" applyNumberFormat="1" applyFont="1" applyAlignment="1" applyProtection="1">
      <alignment horizontal="right"/>
      <protection locked="0"/>
    </xf>
    <xf numFmtId="2" fontId="5" fillId="0" borderId="0" xfId="3" applyNumberFormat="1" applyFont="1" applyAlignment="1">
      <alignment horizontal="right"/>
    </xf>
    <xf numFmtId="2" fontId="5" fillId="0" borderId="0" xfId="3" applyNumberFormat="1" applyFont="1" applyAlignment="1">
      <alignment horizontal="right" vertical="center"/>
    </xf>
    <xf numFmtId="2" fontId="5" fillId="0" borderId="0" xfId="3" quotePrefix="1" applyNumberFormat="1" applyFont="1" applyAlignment="1">
      <alignment horizontal="right" vertical="center"/>
    </xf>
    <xf numFmtId="2" fontId="8" fillId="0" borderId="0" xfId="5" applyNumberFormat="1" applyFont="1" applyAlignment="1">
      <alignment horizontal="right"/>
    </xf>
    <xf numFmtId="2" fontId="8" fillId="0" borderId="0" xfId="5" quotePrefix="1" applyNumberFormat="1" applyFont="1" applyAlignment="1">
      <alignment horizontal="right"/>
    </xf>
    <xf numFmtId="4" fontId="8" fillId="0" borderId="0" xfId="5" applyNumberFormat="1" applyFont="1" applyAlignment="1">
      <alignment horizontal="right"/>
    </xf>
    <xf numFmtId="4" fontId="8" fillId="0" borderId="0" xfId="5" quotePrefix="1" applyNumberFormat="1" applyFont="1" applyAlignment="1">
      <alignment horizontal="right"/>
    </xf>
    <xf numFmtId="4" fontId="8" fillId="0" borderId="1" xfId="1" applyNumberFormat="1" applyFont="1" applyBorder="1" applyAlignment="1">
      <alignment horizontal="right"/>
    </xf>
    <xf numFmtId="4" fontId="8" fillId="0" borderId="0" xfId="6" applyNumberFormat="1" applyFont="1" applyAlignment="1">
      <alignment horizontal="right"/>
    </xf>
    <xf numFmtId="2" fontId="8" fillId="0" borderId="0" xfId="1" applyNumberFormat="1" applyFont="1" applyAlignment="1">
      <alignment horizontal="right"/>
    </xf>
    <xf numFmtId="2" fontId="8" fillId="0" borderId="0" xfId="1" quotePrefix="1" applyNumberFormat="1" applyFont="1" applyAlignment="1">
      <alignment horizontal="right"/>
    </xf>
    <xf numFmtId="2" fontId="8" fillId="0" borderId="0" xfId="6" applyNumberFormat="1" applyFont="1" applyAlignment="1">
      <alignment horizontal="right"/>
    </xf>
    <xf numFmtId="4" fontId="8" fillId="0" borderId="0" xfId="1" applyNumberFormat="1" applyFont="1" applyAlignment="1">
      <alignment horizontal="right"/>
    </xf>
    <xf numFmtId="4" fontId="5" fillId="0" borderId="0" xfId="1" applyNumberFormat="1" applyFont="1" applyAlignment="1">
      <alignment horizontal="right"/>
    </xf>
    <xf numFmtId="4" fontId="8" fillId="0" borderId="0" xfId="6" applyNumberFormat="1" applyFont="1"/>
    <xf numFmtId="4" fontId="5" fillId="0" borderId="0" xfId="6" applyNumberFormat="1" applyFont="1" applyAlignment="1">
      <alignment horizontal="right"/>
    </xf>
    <xf numFmtId="4" fontId="8" fillId="0" borderId="0" xfId="4" applyNumberFormat="1" applyFont="1" applyAlignment="1">
      <alignment horizontal="right"/>
    </xf>
    <xf numFmtId="165" fontId="5" fillId="0" borderId="0" xfId="5" applyNumberFormat="1" applyFont="1" applyAlignment="1">
      <alignment horizontal="right"/>
    </xf>
    <xf numFmtId="0" fontId="2" fillId="0" borderId="0" xfId="1"/>
    <xf numFmtId="2" fontId="8" fillId="0" borderId="0" xfId="1" applyNumberFormat="1" applyFont="1" applyAlignment="1">
      <alignment wrapText="1"/>
    </xf>
    <xf numFmtId="4" fontId="8" fillId="0" borderId="0" xfId="1" applyNumberFormat="1" applyFont="1"/>
    <xf numFmtId="0" fontId="5" fillId="0" borderId="0" xfId="1" applyFont="1" applyProtection="1">
      <protection locked="0"/>
    </xf>
    <xf numFmtId="0" fontId="16" fillId="0" borderId="0" xfId="0" applyFont="1"/>
    <xf numFmtId="1" fontId="5" fillId="0" borderId="0" xfId="5" applyNumberFormat="1" applyFont="1" applyAlignment="1">
      <alignment horizontal="left"/>
    </xf>
    <xf numFmtId="2" fontId="5" fillId="0" borderId="0" xfId="5" quotePrefix="1" applyNumberFormat="1" applyFont="1"/>
    <xf numFmtId="0" fontId="10" fillId="0" borderId="0" xfId="1" applyFont="1"/>
    <xf numFmtId="0" fontId="8" fillId="0" borderId="0" xfId="1" applyFont="1" applyAlignment="1">
      <alignment wrapText="1"/>
    </xf>
    <xf numFmtId="0" fontId="5" fillId="0" borderId="0" xfId="5" applyFont="1" applyAlignment="1">
      <alignment vertical="top"/>
    </xf>
    <xf numFmtId="2" fontId="5" fillId="0" borderId="6" xfId="5" applyNumberFormat="1" applyFont="1" applyBorder="1" applyAlignment="1">
      <alignment horizontal="right"/>
    </xf>
    <xf numFmtId="4" fontId="5" fillId="0" borderId="6" xfId="5" applyNumberFormat="1" applyFont="1" applyBorder="1"/>
    <xf numFmtId="0" fontId="5" fillId="0" borderId="6" xfId="5" applyFont="1" applyBorder="1" applyAlignment="1">
      <alignment horizontal="left"/>
    </xf>
    <xf numFmtId="0" fontId="5" fillId="0" borderId="7" xfId="5" applyFont="1" applyBorder="1" applyAlignment="1">
      <alignment horizontal="left"/>
    </xf>
    <xf numFmtId="4" fontId="5" fillId="0" borderId="7" xfId="5" applyNumberFormat="1" applyFont="1" applyBorder="1" applyAlignment="1">
      <alignment horizontal="right"/>
    </xf>
    <xf numFmtId="0" fontId="8" fillId="0" borderId="7" xfId="5" quotePrefix="1" applyFont="1" applyBorder="1" applyAlignment="1">
      <alignment horizontal="left"/>
    </xf>
    <xf numFmtId="2" fontId="8" fillId="0" borderId="7" xfId="5" applyNumberFormat="1" applyFont="1" applyBorder="1" applyAlignment="1">
      <alignment horizontal="right"/>
    </xf>
    <xf numFmtId="0" fontId="8" fillId="0" borderId="7" xfId="1" quotePrefix="1" applyFont="1" applyBorder="1" applyAlignment="1">
      <alignment horizontal="left"/>
    </xf>
    <xf numFmtId="4" fontId="8" fillId="0" borderId="7" xfId="1" applyNumberFormat="1" applyFont="1" applyBorder="1" applyAlignment="1">
      <alignment horizontal="right"/>
    </xf>
    <xf numFmtId="2" fontId="8" fillId="0" borderId="7" xfId="1" applyNumberFormat="1" applyFont="1" applyBorder="1" applyAlignment="1">
      <alignment horizontal="right"/>
    </xf>
    <xf numFmtId="4" fontId="5" fillId="0" borderId="7" xfId="5" applyNumberFormat="1" applyFont="1" applyBorder="1"/>
    <xf numFmtId="1" fontId="5" fillId="0" borderId="8" xfId="1" applyNumberFormat="1" applyFont="1" applyBorder="1" applyAlignment="1">
      <alignment horizontal="left"/>
    </xf>
    <xf numFmtId="2" fontId="8" fillId="0" borderId="8" xfId="1" applyNumberFormat="1" applyFont="1" applyBorder="1" applyAlignment="1">
      <alignment horizontal="right"/>
    </xf>
    <xf numFmtId="2" fontId="8" fillId="0" borderId="8" xfId="6" applyNumberFormat="1" applyFont="1" applyBorder="1" applyAlignment="1">
      <alignment horizontal="right"/>
    </xf>
    <xf numFmtId="0" fontId="5" fillId="0" borderId="8" xfId="3" applyFont="1" applyBorder="1" applyAlignment="1">
      <alignment horizontal="left"/>
    </xf>
    <xf numFmtId="2" fontId="5" fillId="0" borderId="8" xfId="3" applyNumberFormat="1" applyFont="1" applyBorder="1" applyAlignment="1">
      <alignment horizontal="right"/>
    </xf>
    <xf numFmtId="166" fontId="5" fillId="0" borderId="0" xfId="3" applyNumberFormat="1" applyFont="1" applyAlignment="1">
      <alignment horizontal="right"/>
    </xf>
    <xf numFmtId="0" fontId="5" fillId="0" borderId="9" xfId="5" applyFont="1" applyBorder="1"/>
    <xf numFmtId="2" fontId="5" fillId="0" borderId="9" xfId="1" applyNumberFormat="1" applyFont="1" applyBorder="1" applyAlignment="1">
      <alignment horizontal="right"/>
    </xf>
    <xf numFmtId="0" fontId="5" fillId="0" borderId="0" xfId="0" quotePrefix="1" applyFont="1"/>
    <xf numFmtId="2" fontId="5" fillId="0" borderId="9" xfId="1" quotePrefix="1" applyNumberFormat="1" applyFont="1" applyBorder="1" applyAlignment="1">
      <alignment horizontal="right"/>
    </xf>
    <xf numFmtId="0" fontId="5" fillId="0" borderId="10" xfId="5" applyFont="1" applyBorder="1" applyAlignment="1">
      <alignment horizontal="left"/>
    </xf>
    <xf numFmtId="4" fontId="5" fillId="0" borderId="10" xfId="5" applyNumberFormat="1" applyFont="1" applyBorder="1"/>
    <xf numFmtId="2" fontId="5" fillId="0" borderId="11" xfId="5" applyNumberFormat="1" applyFont="1" applyBorder="1"/>
    <xf numFmtId="165" fontId="5" fillId="0" borderId="11" xfId="5" applyNumberFormat="1" applyFont="1" applyBorder="1" applyAlignment="1" applyProtection="1">
      <alignment horizontal="right"/>
      <protection locked="0"/>
    </xf>
    <xf numFmtId="165" fontId="5" fillId="0" borderId="11" xfId="5" quotePrefix="1" applyNumberFormat="1" applyFont="1" applyBorder="1" applyAlignment="1" applyProtection="1">
      <alignment horizontal="right"/>
      <protection locked="0"/>
    </xf>
    <xf numFmtId="165" fontId="5" fillId="0" borderId="11" xfId="5" applyNumberFormat="1" applyFont="1" applyBorder="1" applyAlignment="1">
      <alignment horizontal="right"/>
    </xf>
    <xf numFmtId="0" fontId="5" fillId="0" borderId="11" xfId="5" quotePrefix="1" applyFont="1" applyBorder="1" applyAlignment="1">
      <alignment horizontal="left"/>
    </xf>
    <xf numFmtId="2" fontId="5" fillId="0" borderId="11" xfId="5" applyNumberFormat="1" applyFont="1" applyBorder="1" applyAlignment="1">
      <alignment horizontal="right"/>
    </xf>
  </cellXfs>
  <cellStyles count="7">
    <cellStyle name="Hyperlink" xfId="2" builtinId="8"/>
    <cellStyle name="Normal" xfId="0" builtinId="0"/>
    <cellStyle name="Normal 2" xfId="1" xr:uid="{9287D5C8-6123-4C51-BD87-F3C4B26C445A}"/>
    <cellStyle name="Normal 3" xfId="3" xr:uid="{564D98C5-7B19-46FD-B7B8-6B263A381371}"/>
    <cellStyle name="Normal 4" xfId="5" xr:uid="{ABA26397-1A9A-42F6-988F-C95093C3B281}"/>
    <cellStyle name="Normal 5" xfId="6" xr:uid="{C1213A67-9BC4-459E-9A12-BBCC0D69345C}"/>
    <cellStyle name="Normal_TABLE03" xfId="4" xr:uid="{86D3D69A-6207-4379-814C-AEDCEB6864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5C796-138B-492E-AD2E-E44B68E46949}">
  <sheetPr codeName="Sheet1"/>
  <dimension ref="A1:A23"/>
  <sheetViews>
    <sheetView tabSelected="1" zoomScale="90" zoomScaleNormal="90" workbookViewId="0"/>
  </sheetViews>
  <sheetFormatPr defaultColWidth="9.140625" defaultRowHeight="12.75" x14ac:dyDescent="0.2"/>
  <cols>
    <col min="1" max="16384" width="9.140625" style="111"/>
  </cols>
  <sheetData>
    <row r="1" spans="1:1" x14ac:dyDescent="0.2">
      <c r="A1" s="1" t="s">
        <v>268</v>
      </c>
    </row>
    <row r="2" spans="1:1" x14ac:dyDescent="0.2">
      <c r="A2" s="112" t="s">
        <v>260</v>
      </c>
    </row>
    <row r="3" spans="1:1" x14ac:dyDescent="0.2">
      <c r="A3" s="112" t="s">
        <v>240</v>
      </c>
    </row>
    <row r="4" spans="1:1" x14ac:dyDescent="0.2">
      <c r="A4" s="112" t="s">
        <v>262</v>
      </c>
    </row>
    <row r="5" spans="1:1" x14ac:dyDescent="0.2">
      <c r="A5" s="113" t="s">
        <v>368</v>
      </c>
    </row>
    <row r="6" spans="1:1" x14ac:dyDescent="0.2">
      <c r="A6" s="114" t="s">
        <v>343</v>
      </c>
    </row>
    <row r="7" spans="1:1" x14ac:dyDescent="0.2">
      <c r="A7" s="113" t="s">
        <v>344</v>
      </c>
    </row>
    <row r="8" spans="1:1" x14ac:dyDescent="0.2">
      <c r="A8" s="113" t="s">
        <v>122</v>
      </c>
    </row>
    <row r="9" spans="1:1" x14ac:dyDescent="0.2">
      <c r="A9" s="113" t="s">
        <v>367</v>
      </c>
    </row>
    <row r="10" spans="1:1" x14ac:dyDescent="0.2">
      <c r="A10" s="113" t="s">
        <v>346</v>
      </c>
    </row>
    <row r="11" spans="1:1" x14ac:dyDescent="0.2">
      <c r="A11" s="113" t="s">
        <v>348</v>
      </c>
    </row>
    <row r="12" spans="1:1" x14ac:dyDescent="0.2">
      <c r="A12" s="113" t="s">
        <v>36</v>
      </c>
    </row>
    <row r="13" spans="1:1" x14ac:dyDescent="0.2">
      <c r="A13" s="113" t="s">
        <v>340</v>
      </c>
    </row>
    <row r="14" spans="1:1" x14ac:dyDescent="0.2">
      <c r="A14" s="113" t="s">
        <v>300</v>
      </c>
    </row>
    <row r="15" spans="1:1" x14ac:dyDescent="0.2">
      <c r="A15" s="113" t="s">
        <v>259</v>
      </c>
    </row>
    <row r="16" spans="1:1" x14ac:dyDescent="0.2">
      <c r="A16" s="113" t="s">
        <v>196</v>
      </c>
    </row>
    <row r="17" spans="1:1" x14ac:dyDescent="0.2">
      <c r="A17" s="113" t="s">
        <v>239</v>
      </c>
    </row>
    <row r="18" spans="1:1" x14ac:dyDescent="0.2">
      <c r="A18" s="113" t="s">
        <v>356</v>
      </c>
    </row>
    <row r="19" spans="1:1" x14ac:dyDescent="0.2">
      <c r="A19" s="113" t="s">
        <v>357</v>
      </c>
    </row>
    <row r="21" spans="1:1" x14ac:dyDescent="0.2">
      <c r="A21" s="160" t="s">
        <v>380</v>
      </c>
    </row>
    <row r="23" spans="1:1" x14ac:dyDescent="0.2">
      <c r="A23" s="160" t="s">
        <v>270</v>
      </c>
    </row>
  </sheetData>
  <hyperlinks>
    <hyperlink ref="A5" location="Table4!A1" display="Table 4–U.S. raw sugar price, duty fee paid, New York, monthly, quarterly, and by calendar and fiscal year, since 1960" xr:uid="{B0F34983-3EA9-403D-8697-24703BE46285}"/>
    <hyperlink ref="A7" location="Table5a!A1" display="Table 5a–U.S. wholesale refined cane sugar price, Northeast markets, monthly, quarterly, and by calendar and fiscal year, since 1999" xr:uid="{C7D3BF50-4C26-48AB-A8ED-52A6FDDDB866}"/>
    <hyperlink ref="A8" location="Table6!A1" display="Table 6–U.S. retail refined sugar price, monthly, quarterly, and by calendar and fiscal year, since 1960" xr:uid="{D1ACFC7F-470A-4D2A-95DB-6D194ADFCFCA}"/>
    <hyperlink ref="A9" location="Table7!A1" display="Table 7–U.S. wholesale list price for glucose syrup, Midwest markets, monthly, quarterly, and by calendar and fiscal year, since 1975" xr:uid="{1E2108F3-2671-4FE5-8661-1B9630EFC83B}"/>
    <hyperlink ref="A10" location="Table8!A1" display="Table 8–U.S. wholesale list price for dextrose, Midwest markets, monthly, quarterly, and by calendar and fiscal year, since 1975" xr:uid="{EE169A61-77BA-419A-9E12-0C862BBF720B}"/>
    <hyperlink ref="A11" location="Table9!A1" display="Table 9–U.S. price for high-fructose corn syrup, Midwest markets, monthly, quarterly, and by calendar and fiscal year, since 1994 " xr:uid="{49B9F8DB-94B7-4EB9-8070-8A6F354CBD34}"/>
    <hyperlink ref="A12" location="Table10!A1" display="Table 10–U.S. producer price index for corn sweeteners and sugar, monthly, since 1967" xr:uid="{9EE0AB58-0175-44C7-A690-1AA4B552FAC9}"/>
    <hyperlink ref="A13" location="Table11!A1" display="Table 11–U.S. consumer price index for sugar and selected sweetener-containing products, montly and by calendar year, since 1982" xr:uid="{08732314-5A7C-45CD-ABC3-15D646FE936E}"/>
    <hyperlink ref="A14" location="Table12!A1" display="Table 12–Sugarbeet: price per ton, by State and United States, since 1972" xr:uid="{28625B73-5EF4-44DA-A4A2-41F7A9B6344E}"/>
    <hyperlink ref="A15" location="Table13!A1" display="Table 13–Sugarcane for sugar: price per ton, by State, since 1972" xr:uid="{E0AF6EEB-D200-4CE6-A3A9-274683974C34}"/>
    <hyperlink ref="A16" location="Table31a!A1" display="Table 31a–Net cost of corn starch to U.S. wet-millers, Midwest markets, quarterly, since 1990" xr:uid="{62E4A500-371F-4D69-AD35-E647595F0CE3}"/>
    <hyperlink ref="A17" location="Table31b!A1" display="Table 31b–Net cost of corn starch to U.S. wet-millers, Midwest markets, by calendar and fiscal year, since 1990" xr:uid="{D5A69918-FDEC-45D7-9FA2-1AC85F770866}"/>
    <hyperlink ref="A18" location="Table54!A1" display="Table 54–Mexican price of estándar (standard) sugar, in Mexico City, by calendar year, since 1994" xr:uid="{8D12EAD3-718D-4133-952B-4C5B202C3CCD}"/>
    <hyperlink ref="A19" location="Table55!A1" display="Table 55–Mexican price of refinada (refined) sugar, in Mexico City, by calendar year, since 1994" xr:uid="{C6F8A9E8-4892-4835-A202-AF7180F1F826}"/>
    <hyperlink ref="A2" location="Table2!A1" display="Table 2–World white (refined) sugar nearby futures price, ICE Contract No. 5, monthly, quarterly, and by calendar and fiscal year, since 1980 " xr:uid="{EAD3913A-813D-4240-A3D9-903ECDE4F608}"/>
    <hyperlink ref="A3" location="Table3a!A1" display="Table 3a–World raw sugar price, monthly, quarterly, and by calendar and fiscal year, 1960 to 2011, discontinued as of July 1, 2011" xr:uid="{533556ED-1F54-47AB-AE1F-1AA54ED5E7A5}"/>
    <hyperlink ref="A6" location="Table5!A1" display="Table 5–U.S. wholesale refined beet sugar price, Midwest markets, monthly, quarterly, and by calendar and fiscal year, since 1960" xr:uid="{CA8B775F-670C-421D-B7C8-5C0F73B817DA}"/>
    <hyperlink ref="A4" location="Table3b!A1" display="Table 3b–World raw sugar nearby futures price, ICE Contract 11, monthly, quarterly, and by calendar and fiscal year, since 1989 " xr:uid="{F4AC978C-CA2F-4FBE-A9D1-97FC8E34BF0F}"/>
  </hyperlinks>
  <pageMargins left="0.7" right="0.7" top="0.75" bottom="0.75" header="0.3" footer="0.3"/>
  <pageSetup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3519-6813-40E4-935F-2CDEBB0973B1}">
  <sheetPr codeName="Sheet10"/>
  <dimension ref="A1:U62"/>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RowHeight="11.25" x14ac:dyDescent="0.2"/>
  <cols>
    <col min="1" max="13" width="9.140625" style="12"/>
    <col min="14" max="14" width="0.85546875" style="12" customWidth="1"/>
    <col min="15" max="18" width="9.140625" style="12"/>
    <col min="19" max="19" width="0.85546875" style="12" customWidth="1"/>
    <col min="20" max="269" width="9.140625" style="12"/>
    <col min="270" max="270" width="0" style="12" hidden="1" customWidth="1"/>
    <col min="271" max="274" width="9.140625" style="12"/>
    <col min="275" max="275" width="0.28515625" style="12" customWidth="1"/>
    <col min="276" max="525" width="9.140625" style="12"/>
    <col min="526" max="526" width="0" style="12" hidden="1" customWidth="1"/>
    <col min="527" max="530" width="9.140625" style="12"/>
    <col min="531" max="531" width="0.28515625" style="12" customWidth="1"/>
    <col min="532" max="781" width="9.140625" style="12"/>
    <col min="782" max="782" width="0" style="12" hidden="1" customWidth="1"/>
    <col min="783" max="786" width="9.140625" style="12"/>
    <col min="787" max="787" width="0.28515625" style="12" customWidth="1"/>
    <col min="788" max="1037" width="9.140625" style="12"/>
    <col min="1038" max="1038" width="0" style="12" hidden="1" customWidth="1"/>
    <col min="1039" max="1042" width="9.140625" style="12"/>
    <col min="1043" max="1043" width="0.28515625" style="12" customWidth="1"/>
    <col min="1044" max="1293" width="9.140625" style="12"/>
    <col min="1294" max="1294" width="0" style="12" hidden="1" customWidth="1"/>
    <col min="1295" max="1298" width="9.140625" style="12"/>
    <col min="1299" max="1299" width="0.28515625" style="12" customWidth="1"/>
    <col min="1300" max="1549" width="9.140625" style="12"/>
    <col min="1550" max="1550" width="0" style="12" hidden="1" customWidth="1"/>
    <col min="1551" max="1554" width="9.140625" style="12"/>
    <col min="1555" max="1555" width="0.28515625" style="12" customWidth="1"/>
    <col min="1556" max="1805" width="9.140625" style="12"/>
    <col min="1806" max="1806" width="0" style="12" hidden="1" customWidth="1"/>
    <col min="1807" max="1810" width="9.140625" style="12"/>
    <col min="1811" max="1811" width="0.28515625" style="12" customWidth="1"/>
    <col min="1812" max="2061" width="9.140625" style="12"/>
    <col min="2062" max="2062" width="0" style="12" hidden="1" customWidth="1"/>
    <col min="2063" max="2066" width="9.140625" style="12"/>
    <col min="2067" max="2067" width="0.28515625" style="12" customWidth="1"/>
    <col min="2068" max="2317" width="9.140625" style="12"/>
    <col min="2318" max="2318" width="0" style="12" hidden="1" customWidth="1"/>
    <col min="2319" max="2322" width="9.140625" style="12"/>
    <col min="2323" max="2323" width="0.28515625" style="12" customWidth="1"/>
    <col min="2324" max="2573" width="9.140625" style="12"/>
    <col min="2574" max="2574" width="0" style="12" hidden="1" customWidth="1"/>
    <col min="2575" max="2578" width="9.140625" style="12"/>
    <col min="2579" max="2579" width="0.28515625" style="12" customWidth="1"/>
    <col min="2580" max="2829" width="9.140625" style="12"/>
    <col min="2830" max="2830" width="0" style="12" hidden="1" customWidth="1"/>
    <col min="2831" max="2834" width="9.140625" style="12"/>
    <col min="2835" max="2835" width="0.28515625" style="12" customWidth="1"/>
    <col min="2836" max="3085" width="9.140625" style="12"/>
    <col min="3086" max="3086" width="0" style="12" hidden="1" customWidth="1"/>
    <col min="3087" max="3090" width="9.140625" style="12"/>
    <col min="3091" max="3091" width="0.28515625" style="12" customWidth="1"/>
    <col min="3092" max="3341" width="9.140625" style="12"/>
    <col min="3342" max="3342" width="0" style="12" hidden="1" customWidth="1"/>
    <col min="3343" max="3346" width="9.140625" style="12"/>
    <col min="3347" max="3347" width="0.28515625" style="12" customWidth="1"/>
    <col min="3348" max="3597" width="9.140625" style="12"/>
    <col min="3598" max="3598" width="0" style="12" hidden="1" customWidth="1"/>
    <col min="3599" max="3602" width="9.140625" style="12"/>
    <col min="3603" max="3603" width="0.28515625" style="12" customWidth="1"/>
    <col min="3604" max="3853" width="9.140625" style="12"/>
    <col min="3854" max="3854" width="0" style="12" hidden="1" customWidth="1"/>
    <col min="3855" max="3858" width="9.140625" style="12"/>
    <col min="3859" max="3859" width="0.28515625" style="12" customWidth="1"/>
    <col min="3860" max="4109" width="9.140625" style="12"/>
    <col min="4110" max="4110" width="0" style="12" hidden="1" customWidth="1"/>
    <col min="4111" max="4114" width="9.140625" style="12"/>
    <col min="4115" max="4115" width="0.28515625" style="12" customWidth="1"/>
    <col min="4116" max="4365" width="9.140625" style="12"/>
    <col min="4366" max="4366" width="0" style="12" hidden="1" customWidth="1"/>
    <col min="4367" max="4370" width="9.140625" style="12"/>
    <col min="4371" max="4371" width="0.28515625" style="12" customWidth="1"/>
    <col min="4372" max="4621" width="9.140625" style="12"/>
    <col min="4622" max="4622" width="0" style="12" hidden="1" customWidth="1"/>
    <col min="4623" max="4626" width="9.140625" style="12"/>
    <col min="4627" max="4627" width="0.28515625" style="12" customWidth="1"/>
    <col min="4628" max="4877" width="9.140625" style="12"/>
    <col min="4878" max="4878" width="0" style="12" hidden="1" customWidth="1"/>
    <col min="4879" max="4882" width="9.140625" style="12"/>
    <col min="4883" max="4883" width="0.28515625" style="12" customWidth="1"/>
    <col min="4884" max="5133" width="9.140625" style="12"/>
    <col min="5134" max="5134" width="0" style="12" hidden="1" customWidth="1"/>
    <col min="5135" max="5138" width="9.140625" style="12"/>
    <col min="5139" max="5139" width="0.28515625" style="12" customWidth="1"/>
    <col min="5140" max="5389" width="9.140625" style="12"/>
    <col min="5390" max="5390" width="0" style="12" hidden="1" customWidth="1"/>
    <col min="5391" max="5394" width="9.140625" style="12"/>
    <col min="5395" max="5395" width="0.28515625" style="12" customWidth="1"/>
    <col min="5396" max="5645" width="9.140625" style="12"/>
    <col min="5646" max="5646" width="0" style="12" hidden="1" customWidth="1"/>
    <col min="5647" max="5650" width="9.140625" style="12"/>
    <col min="5651" max="5651" width="0.28515625" style="12" customWidth="1"/>
    <col min="5652" max="5901" width="9.140625" style="12"/>
    <col min="5902" max="5902" width="0" style="12" hidden="1" customWidth="1"/>
    <col min="5903" max="5906" width="9.140625" style="12"/>
    <col min="5907" max="5907" width="0.28515625" style="12" customWidth="1"/>
    <col min="5908" max="6157" width="9.140625" style="12"/>
    <col min="6158" max="6158" width="0" style="12" hidden="1" customWidth="1"/>
    <col min="6159" max="6162" width="9.140625" style="12"/>
    <col min="6163" max="6163" width="0.28515625" style="12" customWidth="1"/>
    <col min="6164" max="6413" width="9.140625" style="12"/>
    <col min="6414" max="6414" width="0" style="12" hidden="1" customWidth="1"/>
    <col min="6415" max="6418" width="9.140625" style="12"/>
    <col min="6419" max="6419" width="0.28515625" style="12" customWidth="1"/>
    <col min="6420" max="6669" width="9.140625" style="12"/>
    <col min="6670" max="6670" width="0" style="12" hidden="1" customWidth="1"/>
    <col min="6671" max="6674" width="9.140625" style="12"/>
    <col min="6675" max="6675" width="0.28515625" style="12" customWidth="1"/>
    <col min="6676" max="6925" width="9.140625" style="12"/>
    <col min="6926" max="6926" width="0" style="12" hidden="1" customWidth="1"/>
    <col min="6927" max="6930" width="9.140625" style="12"/>
    <col min="6931" max="6931" width="0.28515625" style="12" customWidth="1"/>
    <col min="6932" max="7181" width="9.140625" style="12"/>
    <col min="7182" max="7182" width="0" style="12" hidden="1" customWidth="1"/>
    <col min="7183" max="7186" width="9.140625" style="12"/>
    <col min="7187" max="7187" width="0.28515625" style="12" customWidth="1"/>
    <col min="7188" max="7437" width="9.140625" style="12"/>
    <col min="7438" max="7438" width="0" style="12" hidden="1" customWidth="1"/>
    <col min="7439" max="7442" width="9.140625" style="12"/>
    <col min="7443" max="7443" width="0.28515625" style="12" customWidth="1"/>
    <col min="7444" max="7693" width="9.140625" style="12"/>
    <col min="7694" max="7694" width="0" style="12" hidden="1" customWidth="1"/>
    <col min="7695" max="7698" width="9.140625" style="12"/>
    <col min="7699" max="7699" width="0.28515625" style="12" customWidth="1"/>
    <col min="7700" max="7949" width="9.140625" style="12"/>
    <col min="7950" max="7950" width="0" style="12" hidden="1" customWidth="1"/>
    <col min="7951" max="7954" width="9.140625" style="12"/>
    <col min="7955" max="7955" width="0.28515625" style="12" customWidth="1"/>
    <col min="7956" max="8205" width="9.140625" style="12"/>
    <col min="8206" max="8206" width="0" style="12" hidden="1" customWidth="1"/>
    <col min="8207" max="8210" width="9.140625" style="12"/>
    <col min="8211" max="8211" width="0.28515625" style="12" customWidth="1"/>
    <col min="8212" max="8461" width="9.140625" style="12"/>
    <col min="8462" max="8462" width="0" style="12" hidden="1" customWidth="1"/>
    <col min="8463" max="8466" width="9.140625" style="12"/>
    <col min="8467" max="8467" width="0.28515625" style="12" customWidth="1"/>
    <col min="8468" max="8717" width="9.140625" style="12"/>
    <col min="8718" max="8718" width="0" style="12" hidden="1" customWidth="1"/>
    <col min="8719" max="8722" width="9.140625" style="12"/>
    <col min="8723" max="8723" width="0.28515625" style="12" customWidth="1"/>
    <col min="8724" max="8973" width="9.140625" style="12"/>
    <col min="8974" max="8974" width="0" style="12" hidden="1" customWidth="1"/>
    <col min="8975" max="8978" width="9.140625" style="12"/>
    <col min="8979" max="8979" width="0.28515625" style="12" customWidth="1"/>
    <col min="8980" max="9229" width="9.140625" style="12"/>
    <col min="9230" max="9230" width="0" style="12" hidden="1" customWidth="1"/>
    <col min="9231" max="9234" width="9.140625" style="12"/>
    <col min="9235" max="9235" width="0.28515625" style="12" customWidth="1"/>
    <col min="9236" max="9485" width="9.140625" style="12"/>
    <col min="9486" max="9486" width="0" style="12" hidden="1" customWidth="1"/>
    <col min="9487" max="9490" width="9.140625" style="12"/>
    <col min="9491" max="9491" width="0.28515625" style="12" customWidth="1"/>
    <col min="9492" max="9741" width="9.140625" style="12"/>
    <col min="9742" max="9742" width="0" style="12" hidden="1" customWidth="1"/>
    <col min="9743" max="9746" width="9.140625" style="12"/>
    <col min="9747" max="9747" width="0.28515625" style="12" customWidth="1"/>
    <col min="9748" max="9997" width="9.140625" style="12"/>
    <col min="9998" max="9998" width="0" style="12" hidden="1" customWidth="1"/>
    <col min="9999" max="10002" width="9.140625" style="12"/>
    <col min="10003" max="10003" width="0.28515625" style="12" customWidth="1"/>
    <col min="10004" max="10253" width="9.140625" style="12"/>
    <col min="10254" max="10254" width="0" style="12" hidden="1" customWidth="1"/>
    <col min="10255" max="10258" width="9.140625" style="12"/>
    <col min="10259" max="10259" width="0.28515625" style="12" customWidth="1"/>
    <col min="10260" max="10509" width="9.140625" style="12"/>
    <col min="10510" max="10510" width="0" style="12" hidden="1" customWidth="1"/>
    <col min="10511" max="10514" width="9.140625" style="12"/>
    <col min="10515" max="10515" width="0.28515625" style="12" customWidth="1"/>
    <col min="10516" max="10765" width="9.140625" style="12"/>
    <col min="10766" max="10766" width="0" style="12" hidden="1" customWidth="1"/>
    <col min="10767" max="10770" width="9.140625" style="12"/>
    <col min="10771" max="10771" width="0.28515625" style="12" customWidth="1"/>
    <col min="10772" max="11021" width="9.140625" style="12"/>
    <col min="11022" max="11022" width="0" style="12" hidden="1" customWidth="1"/>
    <col min="11023" max="11026" width="9.140625" style="12"/>
    <col min="11027" max="11027" width="0.28515625" style="12" customWidth="1"/>
    <col min="11028" max="11277" width="9.140625" style="12"/>
    <col min="11278" max="11278" width="0" style="12" hidden="1" customWidth="1"/>
    <col min="11279" max="11282" width="9.140625" style="12"/>
    <col min="11283" max="11283" width="0.28515625" style="12" customWidth="1"/>
    <col min="11284" max="11533" width="9.140625" style="12"/>
    <col min="11534" max="11534" width="0" style="12" hidden="1" customWidth="1"/>
    <col min="11535" max="11538" width="9.140625" style="12"/>
    <col min="11539" max="11539" width="0.28515625" style="12" customWidth="1"/>
    <col min="11540" max="11789" width="9.140625" style="12"/>
    <col min="11790" max="11790" width="0" style="12" hidden="1" customWidth="1"/>
    <col min="11791" max="11794" width="9.140625" style="12"/>
    <col min="11795" max="11795" width="0.28515625" style="12" customWidth="1"/>
    <col min="11796" max="12045" width="9.140625" style="12"/>
    <col min="12046" max="12046" width="0" style="12" hidden="1" customWidth="1"/>
    <col min="12047" max="12050" width="9.140625" style="12"/>
    <col min="12051" max="12051" width="0.28515625" style="12" customWidth="1"/>
    <col min="12052" max="12301" width="9.140625" style="12"/>
    <col min="12302" max="12302" width="0" style="12" hidden="1" customWidth="1"/>
    <col min="12303" max="12306" width="9.140625" style="12"/>
    <col min="12307" max="12307" width="0.28515625" style="12" customWidth="1"/>
    <col min="12308" max="12557" width="9.140625" style="12"/>
    <col min="12558" max="12558" width="0" style="12" hidden="1" customWidth="1"/>
    <col min="12559" max="12562" width="9.140625" style="12"/>
    <col min="12563" max="12563" width="0.28515625" style="12" customWidth="1"/>
    <col min="12564" max="12813" width="9.140625" style="12"/>
    <col min="12814" max="12814" width="0" style="12" hidden="1" customWidth="1"/>
    <col min="12815" max="12818" width="9.140625" style="12"/>
    <col min="12819" max="12819" width="0.28515625" style="12" customWidth="1"/>
    <col min="12820" max="13069" width="9.140625" style="12"/>
    <col min="13070" max="13070" width="0" style="12" hidden="1" customWidth="1"/>
    <col min="13071" max="13074" width="9.140625" style="12"/>
    <col min="13075" max="13075" width="0.28515625" style="12" customWidth="1"/>
    <col min="13076" max="13325" width="9.140625" style="12"/>
    <col min="13326" max="13326" width="0" style="12" hidden="1" customWidth="1"/>
    <col min="13327" max="13330" width="9.140625" style="12"/>
    <col min="13331" max="13331" width="0.28515625" style="12" customWidth="1"/>
    <col min="13332" max="13581" width="9.140625" style="12"/>
    <col min="13582" max="13582" width="0" style="12" hidden="1" customWidth="1"/>
    <col min="13583" max="13586" width="9.140625" style="12"/>
    <col min="13587" max="13587" width="0.28515625" style="12" customWidth="1"/>
    <col min="13588" max="13837" width="9.140625" style="12"/>
    <col min="13838" max="13838" width="0" style="12" hidden="1" customWidth="1"/>
    <col min="13839" max="13842" width="9.140625" style="12"/>
    <col min="13843" max="13843" width="0.28515625" style="12" customWidth="1"/>
    <col min="13844" max="14093" width="9.140625" style="12"/>
    <col min="14094" max="14094" width="0" style="12" hidden="1" customWidth="1"/>
    <col min="14095" max="14098" width="9.140625" style="12"/>
    <col min="14099" max="14099" width="0.28515625" style="12" customWidth="1"/>
    <col min="14100" max="14349" width="9.140625" style="12"/>
    <col min="14350" max="14350" width="0" style="12" hidden="1" customWidth="1"/>
    <col min="14351" max="14354" width="9.140625" style="12"/>
    <col min="14355" max="14355" width="0.28515625" style="12" customWidth="1"/>
    <col min="14356" max="14605" width="9.140625" style="12"/>
    <col min="14606" max="14606" width="0" style="12" hidden="1" customWidth="1"/>
    <col min="14607" max="14610" width="9.140625" style="12"/>
    <col min="14611" max="14611" width="0.28515625" style="12" customWidth="1"/>
    <col min="14612" max="14861" width="9.140625" style="12"/>
    <col min="14862" max="14862" width="0" style="12" hidden="1" customWidth="1"/>
    <col min="14863" max="14866" width="9.140625" style="12"/>
    <col min="14867" max="14867" width="0.28515625" style="12" customWidth="1"/>
    <col min="14868" max="15117" width="9.140625" style="12"/>
    <col min="15118" max="15118" width="0" style="12" hidden="1" customWidth="1"/>
    <col min="15119" max="15122" width="9.140625" style="12"/>
    <col min="15123" max="15123" width="0.28515625" style="12" customWidth="1"/>
    <col min="15124" max="15373" width="9.140625" style="12"/>
    <col min="15374" max="15374" width="0" style="12" hidden="1" customWidth="1"/>
    <col min="15375" max="15378" width="9.140625" style="12"/>
    <col min="15379" max="15379" width="0.28515625" style="12" customWidth="1"/>
    <col min="15380" max="15629" width="9.140625" style="12"/>
    <col min="15630" max="15630" width="0" style="12" hidden="1" customWidth="1"/>
    <col min="15631" max="15634" width="9.140625" style="12"/>
    <col min="15635" max="15635" width="0.28515625" style="12" customWidth="1"/>
    <col min="15636" max="15885" width="9.140625" style="12"/>
    <col min="15886" max="15886" width="0" style="12" hidden="1" customWidth="1"/>
    <col min="15887" max="15890" width="9.140625" style="12"/>
    <col min="15891" max="15891" width="0.28515625" style="12" customWidth="1"/>
    <col min="15892" max="16141" width="9.140625" style="12"/>
    <col min="16142" max="16142" width="0" style="12" hidden="1" customWidth="1"/>
    <col min="16143" max="16146" width="9.140625" style="12"/>
    <col min="16147" max="16147" width="0.28515625" style="12" customWidth="1"/>
    <col min="16148" max="16384" width="9.140625" style="12"/>
  </cols>
  <sheetData>
    <row r="1" spans="1:21" x14ac:dyDescent="0.2">
      <c r="A1" s="13" t="s">
        <v>346</v>
      </c>
      <c r="B1" s="33"/>
      <c r="C1" s="33"/>
      <c r="D1" s="33"/>
      <c r="E1" s="33"/>
      <c r="F1" s="33"/>
      <c r="G1" s="33"/>
      <c r="H1" s="33"/>
      <c r="I1" s="33"/>
      <c r="J1" s="33"/>
      <c r="K1" s="33"/>
      <c r="L1" s="33"/>
      <c r="M1" s="33"/>
      <c r="N1" s="33"/>
      <c r="O1" s="33"/>
      <c r="P1" s="33"/>
      <c r="Q1" s="33"/>
      <c r="R1" s="33"/>
      <c r="S1" s="33"/>
      <c r="T1" s="33"/>
      <c r="U1" s="33"/>
    </row>
    <row r="2" spans="1:21" x14ac:dyDescent="0.2">
      <c r="A2" s="33" t="s">
        <v>21</v>
      </c>
      <c r="B2" s="34" t="s">
        <v>20</v>
      </c>
      <c r="C2" s="34" t="s">
        <v>19</v>
      </c>
      <c r="D2" s="34" t="s">
        <v>18</v>
      </c>
      <c r="E2" s="34" t="s">
        <v>17</v>
      </c>
      <c r="F2" s="34" t="s">
        <v>16</v>
      </c>
      <c r="G2" s="34" t="s">
        <v>15</v>
      </c>
      <c r="H2" s="34" t="s">
        <v>14</v>
      </c>
      <c r="I2" s="34" t="s">
        <v>13</v>
      </c>
      <c r="J2" s="34" t="s">
        <v>12</v>
      </c>
      <c r="K2" s="34" t="s">
        <v>11</v>
      </c>
      <c r="L2" s="34" t="s">
        <v>10</v>
      </c>
      <c r="M2" s="34" t="s">
        <v>9</v>
      </c>
      <c r="N2" s="33"/>
      <c r="O2" s="34" t="s">
        <v>8</v>
      </c>
      <c r="P2" s="34" t="s">
        <v>7</v>
      </c>
      <c r="Q2" s="34" t="s">
        <v>6</v>
      </c>
      <c r="R2" s="34" t="s">
        <v>5</v>
      </c>
      <c r="S2" s="34"/>
      <c r="T2" s="34" t="s">
        <v>4</v>
      </c>
      <c r="U2" s="34" t="s">
        <v>3</v>
      </c>
    </row>
    <row r="3" spans="1:21" x14ac:dyDescent="0.2">
      <c r="B3" s="35" t="s">
        <v>364</v>
      </c>
      <c r="C3" s="35"/>
      <c r="D3" s="35"/>
      <c r="E3" s="35"/>
      <c r="F3" s="35"/>
      <c r="G3" s="35"/>
      <c r="H3" s="35"/>
      <c r="I3" s="36"/>
      <c r="J3" s="35"/>
      <c r="K3" s="35"/>
      <c r="L3" s="35"/>
      <c r="M3" s="35"/>
      <c r="N3" s="35"/>
      <c r="O3" s="36"/>
      <c r="P3" s="35"/>
      <c r="Q3" s="36"/>
      <c r="R3" s="36"/>
      <c r="S3" s="35"/>
      <c r="T3" s="35"/>
      <c r="U3" s="35"/>
    </row>
    <row r="4" spans="1:21" x14ac:dyDescent="0.2">
      <c r="A4" s="37"/>
      <c r="B4" s="38"/>
      <c r="C4" s="38"/>
      <c r="D4" s="38"/>
      <c r="E4" s="38"/>
      <c r="F4" s="38"/>
      <c r="G4" s="38"/>
      <c r="H4" s="38"/>
      <c r="I4" s="38"/>
      <c r="J4" s="38"/>
      <c r="K4" s="38"/>
      <c r="L4" s="38"/>
      <c r="M4" s="38"/>
      <c r="N4" s="37"/>
      <c r="O4" s="38"/>
      <c r="P4" s="38"/>
      <c r="Q4" s="38"/>
      <c r="R4" s="38"/>
      <c r="S4" s="38"/>
      <c r="T4" s="38"/>
      <c r="U4" s="38"/>
    </row>
    <row r="5" spans="1:21" x14ac:dyDescent="0.2">
      <c r="A5" s="87">
        <v>1975</v>
      </c>
      <c r="B5" s="147">
        <v>25.16</v>
      </c>
      <c r="C5" s="147">
        <v>25.16</v>
      </c>
      <c r="D5" s="147">
        <v>25.16</v>
      </c>
      <c r="E5" s="147">
        <v>25.16</v>
      </c>
      <c r="F5" s="147">
        <v>23.69</v>
      </c>
      <c r="G5" s="147">
        <v>20.05</v>
      </c>
      <c r="H5" s="147">
        <v>18.37</v>
      </c>
      <c r="I5" s="147">
        <v>18.37</v>
      </c>
      <c r="J5" s="147">
        <v>18.239999999999998</v>
      </c>
      <c r="K5" s="147">
        <v>18</v>
      </c>
      <c r="L5" s="147">
        <v>18</v>
      </c>
      <c r="M5" s="147">
        <v>16.63</v>
      </c>
      <c r="N5" s="147"/>
      <c r="O5" s="147">
        <f t="shared" ref="O5:O14" si="0">(B5+C5+D5)/3</f>
        <v>25.16</v>
      </c>
      <c r="P5" s="147">
        <f t="shared" ref="P5:P14" si="1">(E5+F5+G5)/3</f>
        <v>22.966666666666669</v>
      </c>
      <c r="Q5" s="147">
        <f t="shared" ref="Q5:Q14" si="2">(H5+I5+J5)/3</f>
        <v>18.326666666666668</v>
      </c>
      <c r="R5" s="147">
        <f t="shared" ref="R5:R14" si="3">(K5+L5+M5)/3</f>
        <v>17.543333333333333</v>
      </c>
      <c r="S5" s="147"/>
      <c r="T5" s="147">
        <f t="shared" ref="T5:T14" si="4">AVERAGE(B5:M5)</f>
        <v>20.999166666666667</v>
      </c>
      <c r="U5" s="147" t="s">
        <v>23</v>
      </c>
    </row>
    <row r="6" spans="1:21" x14ac:dyDescent="0.2">
      <c r="A6" s="87">
        <v>1976</v>
      </c>
      <c r="B6" s="147">
        <v>16.63</v>
      </c>
      <c r="C6" s="147">
        <v>16.63</v>
      </c>
      <c r="D6" s="147">
        <v>16.63</v>
      </c>
      <c r="E6" s="147">
        <v>16.63</v>
      </c>
      <c r="F6" s="147">
        <v>16.63</v>
      </c>
      <c r="G6" s="147">
        <v>16.63</v>
      </c>
      <c r="H6" s="147">
        <v>16.63</v>
      </c>
      <c r="I6" s="147">
        <v>15.77</v>
      </c>
      <c r="J6" s="147">
        <v>13.55</v>
      </c>
      <c r="K6" s="147">
        <v>13.18</v>
      </c>
      <c r="L6" s="147">
        <v>13.64</v>
      </c>
      <c r="M6" s="147">
        <v>13.64</v>
      </c>
      <c r="N6" s="147"/>
      <c r="O6" s="147">
        <f t="shared" si="0"/>
        <v>16.63</v>
      </c>
      <c r="P6" s="147">
        <f t="shared" si="1"/>
        <v>16.63</v>
      </c>
      <c r="Q6" s="147">
        <f t="shared" si="2"/>
        <v>15.316666666666668</v>
      </c>
      <c r="R6" s="147">
        <f t="shared" si="3"/>
        <v>13.486666666666666</v>
      </c>
      <c r="S6" s="147"/>
      <c r="T6" s="147">
        <f t="shared" si="4"/>
        <v>15.515833333333333</v>
      </c>
      <c r="U6" s="147">
        <f t="shared" ref="U6:U14" si="5">(+R5+O6+P6+Q6)/4</f>
        <v>16.529999999999998</v>
      </c>
    </row>
    <row r="7" spans="1:21" x14ac:dyDescent="0.2">
      <c r="A7" s="87">
        <v>1977</v>
      </c>
      <c r="B7" s="147">
        <v>13.64</v>
      </c>
      <c r="C7" s="147">
        <v>13.64</v>
      </c>
      <c r="D7" s="147">
        <v>13.97</v>
      </c>
      <c r="E7" s="147">
        <v>14.55</v>
      </c>
      <c r="F7" s="147">
        <v>14.76</v>
      </c>
      <c r="G7" s="147">
        <v>14.35</v>
      </c>
      <c r="H7" s="147">
        <v>13.8</v>
      </c>
      <c r="I7" s="147">
        <v>13.8</v>
      </c>
      <c r="J7" s="147">
        <v>13.8</v>
      </c>
      <c r="K7" s="147">
        <v>13.8</v>
      </c>
      <c r="L7" s="147">
        <v>14.17</v>
      </c>
      <c r="M7" s="147">
        <v>15.33</v>
      </c>
      <c r="N7" s="147"/>
      <c r="O7" s="147">
        <f t="shared" si="0"/>
        <v>13.75</v>
      </c>
      <c r="P7" s="147">
        <f t="shared" si="1"/>
        <v>14.553333333333335</v>
      </c>
      <c r="Q7" s="147">
        <f t="shared" si="2"/>
        <v>13.800000000000002</v>
      </c>
      <c r="R7" s="147">
        <f t="shared" si="3"/>
        <v>14.433333333333332</v>
      </c>
      <c r="S7" s="147"/>
      <c r="T7" s="147">
        <f t="shared" si="4"/>
        <v>14.134166666666665</v>
      </c>
      <c r="U7" s="147">
        <f t="shared" si="5"/>
        <v>13.897500000000001</v>
      </c>
    </row>
    <row r="8" spans="1:21" x14ac:dyDescent="0.2">
      <c r="A8" s="87">
        <v>1978</v>
      </c>
      <c r="B8" s="147">
        <v>15.38</v>
      </c>
      <c r="C8" s="147">
        <v>15.38</v>
      </c>
      <c r="D8" s="147">
        <v>15.38</v>
      </c>
      <c r="E8" s="147">
        <v>15.92</v>
      </c>
      <c r="F8" s="147">
        <v>16.100000000000001</v>
      </c>
      <c r="G8" s="147">
        <v>16.91</v>
      </c>
      <c r="H8" s="147">
        <v>16.96</v>
      </c>
      <c r="I8" s="147">
        <v>16.96</v>
      </c>
      <c r="J8" s="147">
        <v>16.96</v>
      </c>
      <c r="K8" s="147">
        <v>16.96</v>
      </c>
      <c r="L8" s="147">
        <v>16.96</v>
      </c>
      <c r="M8" s="147">
        <v>16.96</v>
      </c>
      <c r="N8" s="147"/>
      <c r="O8" s="147">
        <f t="shared" si="0"/>
        <v>15.38</v>
      </c>
      <c r="P8" s="147">
        <f t="shared" si="1"/>
        <v>16.310000000000002</v>
      </c>
      <c r="Q8" s="147">
        <f t="shared" si="2"/>
        <v>16.96</v>
      </c>
      <c r="R8" s="147">
        <f t="shared" si="3"/>
        <v>16.96</v>
      </c>
      <c r="S8" s="147"/>
      <c r="T8" s="147">
        <f t="shared" si="4"/>
        <v>16.402500000000003</v>
      </c>
      <c r="U8" s="147">
        <f t="shared" si="5"/>
        <v>15.770833333333334</v>
      </c>
    </row>
    <row r="9" spans="1:21" x14ac:dyDescent="0.2">
      <c r="A9" s="87">
        <v>1979</v>
      </c>
      <c r="B9" s="147">
        <v>16.96</v>
      </c>
      <c r="C9" s="147">
        <v>16.96</v>
      </c>
      <c r="D9" s="147">
        <v>16.96</v>
      </c>
      <c r="E9" s="147">
        <v>16.96</v>
      </c>
      <c r="F9" s="147">
        <v>17.32</v>
      </c>
      <c r="G9" s="147">
        <v>17.39</v>
      </c>
      <c r="H9" s="147">
        <v>17.39</v>
      </c>
      <c r="I9" s="147">
        <v>17.39</v>
      </c>
      <c r="J9" s="147">
        <v>17.39</v>
      </c>
      <c r="K9" s="147">
        <v>17.39</v>
      </c>
      <c r="L9" s="147">
        <v>17.84</v>
      </c>
      <c r="M9" s="147">
        <v>17.88</v>
      </c>
      <c r="N9" s="147"/>
      <c r="O9" s="147">
        <f t="shared" si="0"/>
        <v>16.96</v>
      </c>
      <c r="P9" s="147">
        <f t="shared" si="1"/>
        <v>17.223333333333333</v>
      </c>
      <c r="Q9" s="147">
        <f t="shared" si="2"/>
        <v>17.39</v>
      </c>
      <c r="R9" s="147">
        <f t="shared" si="3"/>
        <v>17.703333333333333</v>
      </c>
      <c r="S9" s="147"/>
      <c r="T9" s="147">
        <f t="shared" si="4"/>
        <v>17.319166666666664</v>
      </c>
      <c r="U9" s="147">
        <f t="shared" si="5"/>
        <v>17.133333333333333</v>
      </c>
    </row>
    <row r="10" spans="1:21" x14ac:dyDescent="0.2">
      <c r="A10" s="87">
        <v>1980</v>
      </c>
      <c r="B10" s="147">
        <v>18.329999999999998</v>
      </c>
      <c r="C10" s="147">
        <v>21.87</v>
      </c>
      <c r="D10" s="147">
        <v>26.63</v>
      </c>
      <c r="E10" s="147">
        <v>26.63</v>
      </c>
      <c r="F10" s="147">
        <v>28.11</v>
      </c>
      <c r="G10" s="147">
        <v>30.75</v>
      </c>
      <c r="H10" s="147">
        <v>31.52</v>
      </c>
      <c r="I10" s="147">
        <v>31.52</v>
      </c>
      <c r="J10" s="147">
        <v>31.91</v>
      </c>
      <c r="K10" s="147">
        <v>32.93</v>
      </c>
      <c r="L10" s="147">
        <v>34.78</v>
      </c>
      <c r="M10" s="147">
        <v>34.78</v>
      </c>
      <c r="N10" s="147"/>
      <c r="O10" s="147">
        <f t="shared" si="0"/>
        <v>22.276666666666667</v>
      </c>
      <c r="P10" s="147">
        <f t="shared" si="1"/>
        <v>28.496666666666666</v>
      </c>
      <c r="Q10" s="147">
        <f t="shared" si="2"/>
        <v>31.650000000000002</v>
      </c>
      <c r="R10" s="147">
        <f t="shared" si="3"/>
        <v>34.163333333333334</v>
      </c>
      <c r="S10" s="147"/>
      <c r="T10" s="147">
        <f t="shared" si="4"/>
        <v>29.146666666666665</v>
      </c>
      <c r="U10" s="147">
        <f t="shared" si="5"/>
        <v>25.03166666666667</v>
      </c>
    </row>
    <row r="11" spans="1:21" x14ac:dyDescent="0.2">
      <c r="A11" s="87">
        <v>1981</v>
      </c>
      <c r="B11" s="147">
        <v>33.75</v>
      </c>
      <c r="C11" s="147">
        <v>32.5</v>
      </c>
      <c r="D11" s="147">
        <v>30.61</v>
      </c>
      <c r="E11" s="147">
        <v>30.05</v>
      </c>
      <c r="F11" s="147">
        <v>30.05</v>
      </c>
      <c r="G11" s="147">
        <v>30.05</v>
      </c>
      <c r="H11" s="147">
        <v>30.05</v>
      </c>
      <c r="I11" s="147">
        <v>28.54</v>
      </c>
      <c r="J11" s="147">
        <v>27.17</v>
      </c>
      <c r="K11" s="147">
        <v>27.17</v>
      </c>
      <c r="L11" s="147">
        <v>27.17</v>
      </c>
      <c r="M11" s="147">
        <v>27.17</v>
      </c>
      <c r="N11" s="147"/>
      <c r="O11" s="147">
        <f t="shared" si="0"/>
        <v>32.286666666666669</v>
      </c>
      <c r="P11" s="147">
        <f t="shared" si="1"/>
        <v>30.05</v>
      </c>
      <c r="Q11" s="147">
        <f t="shared" si="2"/>
        <v>28.58666666666667</v>
      </c>
      <c r="R11" s="147">
        <f t="shared" si="3"/>
        <v>27.17</v>
      </c>
      <c r="S11" s="147"/>
      <c r="T11" s="147">
        <f t="shared" si="4"/>
        <v>29.523333333333341</v>
      </c>
      <c r="U11" s="147">
        <f t="shared" si="5"/>
        <v>31.271666666666668</v>
      </c>
    </row>
    <row r="12" spans="1:21" x14ac:dyDescent="0.2">
      <c r="A12" s="87">
        <v>1982</v>
      </c>
      <c r="B12" s="147">
        <v>27.17</v>
      </c>
      <c r="C12" s="147">
        <v>27.17</v>
      </c>
      <c r="D12" s="147">
        <v>27.17</v>
      </c>
      <c r="E12" s="147">
        <v>27.17</v>
      </c>
      <c r="F12" s="147">
        <v>27.17</v>
      </c>
      <c r="G12" s="147">
        <v>27.17</v>
      </c>
      <c r="H12" s="147">
        <v>27.17</v>
      </c>
      <c r="I12" s="147">
        <v>27.17</v>
      </c>
      <c r="J12" s="147">
        <v>27.17</v>
      </c>
      <c r="K12" s="147">
        <v>27.17</v>
      </c>
      <c r="L12" s="147">
        <v>27.17</v>
      </c>
      <c r="M12" s="147">
        <v>25.93</v>
      </c>
      <c r="N12" s="147"/>
      <c r="O12" s="147">
        <f t="shared" si="0"/>
        <v>27.17</v>
      </c>
      <c r="P12" s="147">
        <f t="shared" si="1"/>
        <v>27.17</v>
      </c>
      <c r="Q12" s="147">
        <f t="shared" si="2"/>
        <v>27.17</v>
      </c>
      <c r="R12" s="147">
        <f t="shared" si="3"/>
        <v>26.756666666666671</v>
      </c>
      <c r="S12" s="147"/>
      <c r="T12" s="147">
        <f t="shared" si="4"/>
        <v>27.066666666666677</v>
      </c>
      <c r="U12" s="147">
        <f t="shared" si="5"/>
        <v>27.17</v>
      </c>
    </row>
    <row r="13" spans="1:21" x14ac:dyDescent="0.2">
      <c r="A13" s="87">
        <v>1983</v>
      </c>
      <c r="B13" s="147">
        <v>25.27</v>
      </c>
      <c r="C13" s="147">
        <v>25.27</v>
      </c>
      <c r="D13" s="147">
        <v>25.93</v>
      </c>
      <c r="E13" s="147">
        <v>26.36</v>
      </c>
      <c r="F13" s="147">
        <v>26.36</v>
      </c>
      <c r="G13" s="147">
        <v>26.36</v>
      </c>
      <c r="H13" s="147">
        <v>26.36</v>
      </c>
      <c r="I13" s="147">
        <v>26.36</v>
      </c>
      <c r="J13" s="147">
        <v>26.36</v>
      </c>
      <c r="K13" s="147">
        <v>26.36</v>
      </c>
      <c r="L13" s="147">
        <v>26.36</v>
      </c>
      <c r="M13" s="147">
        <v>26.36</v>
      </c>
      <c r="N13" s="147"/>
      <c r="O13" s="147">
        <f t="shared" si="0"/>
        <v>25.49</v>
      </c>
      <c r="P13" s="147">
        <f t="shared" si="1"/>
        <v>26.36</v>
      </c>
      <c r="Q13" s="147">
        <f t="shared" si="2"/>
        <v>26.36</v>
      </c>
      <c r="R13" s="147">
        <f t="shared" si="3"/>
        <v>26.36</v>
      </c>
      <c r="S13" s="147"/>
      <c r="T13" s="147">
        <f t="shared" si="4"/>
        <v>26.142500000000009</v>
      </c>
      <c r="U13" s="147">
        <f t="shared" si="5"/>
        <v>26.241666666666667</v>
      </c>
    </row>
    <row r="14" spans="1:21" x14ac:dyDescent="0.2">
      <c r="A14" s="87">
        <v>1984</v>
      </c>
      <c r="B14" s="147">
        <v>26.36</v>
      </c>
      <c r="C14" s="147">
        <v>26.36</v>
      </c>
      <c r="D14" s="147">
        <v>26.11</v>
      </c>
      <c r="E14" s="147">
        <v>26.1</v>
      </c>
      <c r="F14" s="147">
        <v>26.36</v>
      </c>
      <c r="G14" s="147">
        <v>26.36</v>
      </c>
      <c r="H14" s="147">
        <v>26.36</v>
      </c>
      <c r="I14" s="147">
        <v>26.36</v>
      </c>
      <c r="J14" s="147">
        <v>26.36</v>
      </c>
      <c r="K14" s="147">
        <v>26.43</v>
      </c>
      <c r="L14" s="147">
        <v>26.9</v>
      </c>
      <c r="M14" s="147">
        <v>26.9</v>
      </c>
      <c r="N14" s="147"/>
      <c r="O14" s="147">
        <f t="shared" si="0"/>
        <v>26.276666666666667</v>
      </c>
      <c r="P14" s="147">
        <f t="shared" si="1"/>
        <v>26.27333333333333</v>
      </c>
      <c r="Q14" s="147">
        <f t="shared" si="2"/>
        <v>26.36</v>
      </c>
      <c r="R14" s="147">
        <f t="shared" si="3"/>
        <v>26.743333333333329</v>
      </c>
      <c r="S14" s="147"/>
      <c r="T14" s="147">
        <f t="shared" si="4"/>
        <v>26.413333333333338</v>
      </c>
      <c r="U14" s="147">
        <f t="shared" si="5"/>
        <v>26.317499999999999</v>
      </c>
    </row>
    <row r="15" spans="1:21" x14ac:dyDescent="0.2">
      <c r="A15" s="87">
        <v>1985</v>
      </c>
      <c r="B15" s="147">
        <v>26.38</v>
      </c>
      <c r="C15" s="147">
        <v>23.91</v>
      </c>
      <c r="D15" s="147">
        <v>23.91</v>
      </c>
      <c r="E15" s="147">
        <v>23.91</v>
      </c>
      <c r="F15" s="147">
        <v>23.91</v>
      </c>
      <c r="G15" s="147">
        <v>23.91</v>
      </c>
      <c r="H15" s="147">
        <v>23.91</v>
      </c>
      <c r="I15" s="147">
        <v>23.91</v>
      </c>
      <c r="J15" s="147">
        <v>23.91</v>
      </c>
      <c r="K15" s="147">
        <v>23.91</v>
      </c>
      <c r="L15" s="147">
        <v>23.91</v>
      </c>
      <c r="M15" s="147">
        <v>23.91</v>
      </c>
      <c r="N15" s="148"/>
      <c r="O15" s="147">
        <f>(B15+C15+D15)/3</f>
        <v>24.733333333333334</v>
      </c>
      <c r="P15" s="147">
        <f>(E15+F15+G15)/3</f>
        <v>23.91</v>
      </c>
      <c r="Q15" s="147">
        <f>(H15+I15+J15)/3</f>
        <v>23.91</v>
      </c>
      <c r="R15" s="147">
        <f>(K15+L15+M15)/3</f>
        <v>23.91</v>
      </c>
      <c r="S15" s="148"/>
      <c r="T15" s="147">
        <f>AVERAGE(B15:M15)</f>
        <v>24.115833333333338</v>
      </c>
      <c r="U15" s="147">
        <v>24.824166666666699</v>
      </c>
    </row>
    <row r="16" spans="1:21" x14ac:dyDescent="0.2">
      <c r="A16" s="87">
        <v>1986</v>
      </c>
      <c r="B16" s="147">
        <v>23.91</v>
      </c>
      <c r="C16" s="147">
        <v>23.91</v>
      </c>
      <c r="D16" s="147">
        <v>23.91</v>
      </c>
      <c r="E16" s="147">
        <v>23.91</v>
      </c>
      <c r="F16" s="147">
        <v>23.91</v>
      </c>
      <c r="G16" s="147">
        <v>23.91</v>
      </c>
      <c r="H16" s="147">
        <v>23.91</v>
      </c>
      <c r="I16" s="147">
        <v>23.91</v>
      </c>
      <c r="J16" s="147">
        <v>22.83</v>
      </c>
      <c r="K16" s="147">
        <v>22.83</v>
      </c>
      <c r="L16" s="147">
        <v>22.83</v>
      </c>
      <c r="M16" s="147">
        <v>22.83</v>
      </c>
      <c r="N16" s="147"/>
      <c r="O16" s="147">
        <f>(B16+C16+D16)/3</f>
        <v>23.91</v>
      </c>
      <c r="P16" s="147">
        <f>(E16+F16+G16)/3</f>
        <v>23.91</v>
      </c>
      <c r="Q16" s="147">
        <f>(H16+I16+J16)/3</f>
        <v>23.55</v>
      </c>
      <c r="R16" s="147">
        <f>(K16+L16+M16)/3</f>
        <v>22.83</v>
      </c>
      <c r="S16" s="147"/>
      <c r="T16" s="147">
        <f>AVERAGE(B16:M16)</f>
        <v>23.549999999999997</v>
      </c>
      <c r="U16" s="147">
        <f>(+R15+O16+P16+Q16)/4</f>
        <v>23.82</v>
      </c>
    </row>
    <row r="17" spans="1:21" x14ac:dyDescent="0.2">
      <c r="A17" s="87">
        <v>1987</v>
      </c>
      <c r="B17" s="147">
        <v>22.83</v>
      </c>
      <c r="C17" s="147">
        <v>22.83</v>
      </c>
      <c r="D17" s="147">
        <v>22.55</v>
      </c>
      <c r="E17" s="147">
        <v>21.74</v>
      </c>
      <c r="F17" s="147">
        <v>21.74</v>
      </c>
      <c r="G17" s="147">
        <v>21.74</v>
      </c>
      <c r="H17" s="147">
        <v>22.28</v>
      </c>
      <c r="I17" s="147">
        <v>22.28</v>
      </c>
      <c r="J17" s="147">
        <v>22.7</v>
      </c>
      <c r="K17" s="147">
        <v>23.91</v>
      </c>
      <c r="L17" s="147">
        <v>23.91</v>
      </c>
      <c r="M17" s="147">
        <v>23.91</v>
      </c>
      <c r="N17" s="147"/>
      <c r="O17" s="147">
        <f>(B17+C17+D17)/3</f>
        <v>22.736666666666665</v>
      </c>
      <c r="P17" s="147">
        <f>(E17+F17+G17)/3</f>
        <v>21.74</v>
      </c>
      <c r="Q17" s="147">
        <f>(H17+I17+J17)/3</f>
        <v>22.42</v>
      </c>
      <c r="R17" s="147">
        <f>(K17+L17+M17)/3</f>
        <v>23.91</v>
      </c>
      <c r="S17" s="147"/>
      <c r="T17" s="147">
        <f>AVERAGE(B17:M17)</f>
        <v>22.701666666666664</v>
      </c>
      <c r="U17" s="147">
        <f>(+R16+O17+P17+Q17)/4</f>
        <v>22.431666666666665</v>
      </c>
    </row>
    <row r="18" spans="1:21" x14ac:dyDescent="0.2">
      <c r="A18" s="87">
        <v>1988</v>
      </c>
      <c r="B18" s="147">
        <v>24.46</v>
      </c>
      <c r="C18" s="147">
        <v>24.46</v>
      </c>
      <c r="D18" s="147">
        <v>24.46</v>
      </c>
      <c r="E18" s="147">
        <v>24.46</v>
      </c>
      <c r="F18" s="147">
        <v>24.46</v>
      </c>
      <c r="G18" s="147">
        <v>24.46</v>
      </c>
      <c r="H18" s="147">
        <v>25.54</v>
      </c>
      <c r="I18" s="147">
        <v>25.82</v>
      </c>
      <c r="J18" s="147">
        <v>26.63</v>
      </c>
      <c r="K18" s="147">
        <v>26.63</v>
      </c>
      <c r="L18" s="147">
        <v>26.63</v>
      </c>
      <c r="M18" s="147">
        <v>26.63</v>
      </c>
      <c r="N18" s="147"/>
      <c r="O18" s="147">
        <f>(B18+C18+D18)/3</f>
        <v>24.459999999999997</v>
      </c>
      <c r="P18" s="147">
        <f>(E18+F18+G18)/3</f>
        <v>24.459999999999997</v>
      </c>
      <c r="Q18" s="147">
        <f>(H18+I18+J18)/3</f>
        <v>25.996666666666666</v>
      </c>
      <c r="R18" s="147">
        <f>(K18+L18+M18)/3</f>
        <v>26.63</v>
      </c>
      <c r="S18" s="147"/>
      <c r="T18" s="147">
        <f>AVERAGE(B18:M18)</f>
        <v>25.386666666666667</v>
      </c>
      <c r="U18" s="147">
        <f>(+R17+O18+P18+Q18)/4</f>
        <v>24.706666666666667</v>
      </c>
    </row>
    <row r="19" spans="1:21" x14ac:dyDescent="0.2">
      <c r="A19" s="87">
        <v>1989</v>
      </c>
      <c r="B19" s="147">
        <v>26.63</v>
      </c>
      <c r="C19" s="147">
        <v>26.63</v>
      </c>
      <c r="D19" s="147">
        <v>26.74</v>
      </c>
      <c r="E19" s="147">
        <v>25</v>
      </c>
      <c r="F19" s="147">
        <v>25</v>
      </c>
      <c r="G19" s="147">
        <v>25</v>
      </c>
      <c r="H19" s="147">
        <v>25</v>
      </c>
      <c r="I19" s="147">
        <v>25</v>
      </c>
      <c r="J19" s="147">
        <v>25</v>
      </c>
      <c r="K19" s="147">
        <v>24.5</v>
      </c>
      <c r="L19" s="147">
        <v>24.5</v>
      </c>
      <c r="M19" s="147">
        <v>24.5</v>
      </c>
      <c r="N19" s="147"/>
      <c r="O19" s="147">
        <f>(B19+C19+D19)/3</f>
        <v>26.666666666666668</v>
      </c>
      <c r="P19" s="147">
        <f>(E19+F19+G19)/3</f>
        <v>25</v>
      </c>
      <c r="Q19" s="147">
        <f>(H19+I19+J19)/3</f>
        <v>25</v>
      </c>
      <c r="R19" s="147">
        <f>(K19+L19+M19)/3</f>
        <v>24.5</v>
      </c>
      <c r="S19" s="147"/>
      <c r="T19" s="147">
        <f>AVERAGE(B19:M19)</f>
        <v>25.291666666666668</v>
      </c>
      <c r="U19" s="147">
        <f>(+R18+O19+P19+Q19)/4</f>
        <v>25.824166666666667</v>
      </c>
    </row>
    <row r="20" spans="1:21" x14ac:dyDescent="0.2">
      <c r="A20" s="87">
        <v>1990</v>
      </c>
      <c r="B20" s="147">
        <v>24.5</v>
      </c>
      <c r="C20" s="147">
        <v>24.5</v>
      </c>
      <c r="D20" s="147">
        <v>24.5</v>
      </c>
      <c r="E20" s="147">
        <v>24.5</v>
      </c>
      <c r="F20" s="147">
        <v>24.5</v>
      </c>
      <c r="G20" s="147">
        <v>24.5</v>
      </c>
      <c r="H20" s="147">
        <v>24.5</v>
      </c>
      <c r="I20" s="147">
        <v>24.5</v>
      </c>
      <c r="J20" s="147">
        <v>24.5</v>
      </c>
      <c r="K20" s="147">
        <v>24.5</v>
      </c>
      <c r="L20" s="147">
        <v>24.5</v>
      </c>
      <c r="M20" s="147">
        <v>24.5</v>
      </c>
      <c r="N20" s="147"/>
      <c r="O20" s="147">
        <f t="shared" ref="O20:O28" si="6">(B20+C20+D20)/3</f>
        <v>24.5</v>
      </c>
      <c r="P20" s="147">
        <f t="shared" ref="P20:P30" si="7">(E20+F20+G20)/3</f>
        <v>24.5</v>
      </c>
      <c r="Q20" s="147">
        <f t="shared" ref="Q20:Q30" si="8">(H20+I20+J20)/3</f>
        <v>24.5</v>
      </c>
      <c r="R20" s="147">
        <f t="shared" ref="R20:R29" si="9">(K20+L20+M20)/3</f>
        <v>24.5</v>
      </c>
      <c r="S20" s="147"/>
      <c r="T20" s="147">
        <f t="shared" ref="T20:T29" si="10">AVERAGE(B20:M20)</f>
        <v>24.5</v>
      </c>
      <c r="U20" s="147">
        <v>24.5</v>
      </c>
    </row>
    <row r="21" spans="1:21" x14ac:dyDescent="0.2">
      <c r="A21" s="87">
        <v>1991</v>
      </c>
      <c r="B21" s="147">
        <v>24.5</v>
      </c>
      <c r="C21" s="147">
        <v>24.5</v>
      </c>
      <c r="D21" s="147">
        <v>24.5</v>
      </c>
      <c r="E21" s="147">
        <v>24.5</v>
      </c>
      <c r="F21" s="147">
        <v>24.5</v>
      </c>
      <c r="G21" s="147">
        <v>24.5</v>
      </c>
      <c r="H21" s="147">
        <v>24.5</v>
      </c>
      <c r="I21" s="147">
        <v>24.5</v>
      </c>
      <c r="J21" s="147">
        <v>24.5</v>
      </c>
      <c r="K21" s="147">
        <v>24.5</v>
      </c>
      <c r="L21" s="147">
        <v>24.5</v>
      </c>
      <c r="M21" s="147">
        <v>24.5</v>
      </c>
      <c r="N21" s="147"/>
      <c r="O21" s="147">
        <f t="shared" si="6"/>
        <v>24.5</v>
      </c>
      <c r="P21" s="147">
        <f t="shared" si="7"/>
        <v>24.5</v>
      </c>
      <c r="Q21" s="147">
        <f t="shared" si="8"/>
        <v>24.5</v>
      </c>
      <c r="R21" s="147">
        <f t="shared" si="9"/>
        <v>24.5</v>
      </c>
      <c r="S21" s="147"/>
      <c r="T21" s="147">
        <f t="shared" si="10"/>
        <v>24.5</v>
      </c>
      <c r="U21" s="147">
        <f t="shared" ref="U21:U29" si="11">(+R20+O21+P21+Q21)/4</f>
        <v>24.5</v>
      </c>
    </row>
    <row r="22" spans="1:21" x14ac:dyDescent="0.2">
      <c r="A22" s="87">
        <v>1992</v>
      </c>
      <c r="B22" s="147">
        <v>24.5</v>
      </c>
      <c r="C22" s="147">
        <v>24.5</v>
      </c>
      <c r="D22" s="147">
        <v>24.5</v>
      </c>
      <c r="E22" s="147">
        <v>24.5</v>
      </c>
      <c r="F22" s="147">
        <v>24.5</v>
      </c>
      <c r="G22" s="147">
        <v>24.5</v>
      </c>
      <c r="H22" s="147">
        <v>24.5</v>
      </c>
      <c r="I22" s="147">
        <v>24.5</v>
      </c>
      <c r="J22" s="147">
        <v>24.5</v>
      </c>
      <c r="K22" s="147">
        <v>24.5</v>
      </c>
      <c r="L22" s="147">
        <v>24.5</v>
      </c>
      <c r="M22" s="147">
        <v>24.5</v>
      </c>
      <c r="N22" s="147"/>
      <c r="O22" s="147">
        <f t="shared" si="6"/>
        <v>24.5</v>
      </c>
      <c r="P22" s="147">
        <f t="shared" si="7"/>
        <v>24.5</v>
      </c>
      <c r="Q22" s="147">
        <f t="shared" si="8"/>
        <v>24.5</v>
      </c>
      <c r="R22" s="147">
        <f t="shared" si="9"/>
        <v>24.5</v>
      </c>
      <c r="S22" s="147"/>
      <c r="T22" s="147">
        <f t="shared" si="10"/>
        <v>24.5</v>
      </c>
      <c r="U22" s="147">
        <f t="shared" si="11"/>
        <v>24.5</v>
      </c>
    </row>
    <row r="23" spans="1:21" x14ac:dyDescent="0.2">
      <c r="A23" s="87">
        <v>1993</v>
      </c>
      <c r="B23" s="147">
        <v>24.5</v>
      </c>
      <c r="C23" s="147">
        <v>24.5</v>
      </c>
      <c r="D23" s="147">
        <v>24.5</v>
      </c>
      <c r="E23" s="147">
        <v>24.5</v>
      </c>
      <c r="F23" s="147">
        <v>24.5</v>
      </c>
      <c r="G23" s="147">
        <v>24.5</v>
      </c>
      <c r="H23" s="147">
        <v>24.5</v>
      </c>
      <c r="I23" s="147">
        <v>24.5</v>
      </c>
      <c r="J23" s="147">
        <v>24.5</v>
      </c>
      <c r="K23" s="147">
        <v>24.5</v>
      </c>
      <c r="L23" s="147">
        <v>24.5</v>
      </c>
      <c r="M23" s="147">
        <v>24.5</v>
      </c>
      <c r="N23" s="147"/>
      <c r="O23" s="147">
        <f t="shared" si="6"/>
        <v>24.5</v>
      </c>
      <c r="P23" s="147">
        <f t="shared" si="7"/>
        <v>24.5</v>
      </c>
      <c r="Q23" s="147">
        <f t="shared" si="8"/>
        <v>24.5</v>
      </c>
      <c r="R23" s="147">
        <f t="shared" si="9"/>
        <v>24.5</v>
      </c>
      <c r="S23" s="147"/>
      <c r="T23" s="147">
        <f t="shared" si="10"/>
        <v>24.5</v>
      </c>
      <c r="U23" s="147">
        <f t="shared" si="11"/>
        <v>24.5</v>
      </c>
    </row>
    <row r="24" spans="1:21" x14ac:dyDescent="0.2">
      <c r="A24" s="87">
        <v>1994</v>
      </c>
      <c r="B24" s="147">
        <v>25.25</v>
      </c>
      <c r="C24" s="147">
        <v>26</v>
      </c>
      <c r="D24" s="147">
        <v>26</v>
      </c>
      <c r="E24" s="147">
        <v>26</v>
      </c>
      <c r="F24" s="147">
        <v>26</v>
      </c>
      <c r="G24" s="147">
        <v>26</v>
      </c>
      <c r="H24" s="147">
        <v>26</v>
      </c>
      <c r="I24" s="147">
        <v>26</v>
      </c>
      <c r="J24" s="147">
        <v>26</v>
      </c>
      <c r="K24" s="147">
        <v>26</v>
      </c>
      <c r="L24" s="147">
        <v>25.88</v>
      </c>
      <c r="M24" s="147">
        <v>25.5</v>
      </c>
      <c r="N24" s="147"/>
      <c r="O24" s="147">
        <f t="shared" si="6"/>
        <v>25.75</v>
      </c>
      <c r="P24" s="147">
        <f t="shared" si="7"/>
        <v>26</v>
      </c>
      <c r="Q24" s="147">
        <f t="shared" si="8"/>
        <v>26</v>
      </c>
      <c r="R24" s="147">
        <f t="shared" si="9"/>
        <v>25.793333333333333</v>
      </c>
      <c r="S24" s="147"/>
      <c r="T24" s="147">
        <f t="shared" si="10"/>
        <v>25.885833333333334</v>
      </c>
      <c r="U24" s="147">
        <f t="shared" si="11"/>
        <v>25.5625</v>
      </c>
    </row>
    <row r="25" spans="1:21" x14ac:dyDescent="0.2">
      <c r="A25" s="87">
        <v>1995</v>
      </c>
      <c r="B25" s="147">
        <v>25.5</v>
      </c>
      <c r="C25" s="147">
        <v>25.5</v>
      </c>
      <c r="D25" s="147">
        <v>25.5</v>
      </c>
      <c r="E25" s="147">
        <v>25.5</v>
      </c>
      <c r="F25" s="147">
        <v>25.5</v>
      </c>
      <c r="G25" s="147">
        <v>25.5</v>
      </c>
      <c r="H25" s="147">
        <v>25.5</v>
      </c>
      <c r="I25" s="147">
        <v>25.5</v>
      </c>
      <c r="J25" s="147">
        <v>25.5</v>
      </c>
      <c r="K25" s="147">
        <v>25.5</v>
      </c>
      <c r="L25" s="147">
        <v>25.5</v>
      </c>
      <c r="M25" s="147">
        <v>25.5</v>
      </c>
      <c r="N25" s="147"/>
      <c r="O25" s="147">
        <f t="shared" si="6"/>
        <v>25.5</v>
      </c>
      <c r="P25" s="147">
        <f t="shared" si="7"/>
        <v>25.5</v>
      </c>
      <c r="Q25" s="147">
        <f t="shared" si="8"/>
        <v>25.5</v>
      </c>
      <c r="R25" s="147">
        <f t="shared" si="9"/>
        <v>25.5</v>
      </c>
      <c r="S25" s="147"/>
      <c r="T25" s="147">
        <f t="shared" si="10"/>
        <v>25.5</v>
      </c>
      <c r="U25" s="147">
        <f t="shared" si="11"/>
        <v>25.573333333333334</v>
      </c>
    </row>
    <row r="26" spans="1:21" x14ac:dyDescent="0.2">
      <c r="A26" s="87">
        <v>1996</v>
      </c>
      <c r="B26" s="147">
        <v>25.5</v>
      </c>
      <c r="C26" s="147">
        <v>25.5</v>
      </c>
      <c r="D26" s="147">
        <v>25.5</v>
      </c>
      <c r="E26" s="147">
        <v>25.5</v>
      </c>
      <c r="F26" s="147">
        <v>25.5</v>
      </c>
      <c r="G26" s="147">
        <v>25.5</v>
      </c>
      <c r="H26" s="147">
        <v>25.5</v>
      </c>
      <c r="I26" s="147">
        <v>25.5</v>
      </c>
      <c r="J26" s="147">
        <v>25.5</v>
      </c>
      <c r="K26" s="147">
        <v>25.5</v>
      </c>
      <c r="L26" s="147">
        <v>25.5</v>
      </c>
      <c r="M26" s="147">
        <v>25.5</v>
      </c>
      <c r="N26" s="147"/>
      <c r="O26" s="147">
        <f t="shared" si="6"/>
        <v>25.5</v>
      </c>
      <c r="P26" s="147">
        <f t="shared" si="7"/>
        <v>25.5</v>
      </c>
      <c r="Q26" s="147">
        <f t="shared" si="8"/>
        <v>25.5</v>
      </c>
      <c r="R26" s="147">
        <f t="shared" si="9"/>
        <v>25.5</v>
      </c>
      <c r="S26" s="147"/>
      <c r="T26" s="147">
        <f t="shared" si="10"/>
        <v>25.5</v>
      </c>
      <c r="U26" s="147">
        <f t="shared" si="11"/>
        <v>25.5</v>
      </c>
    </row>
    <row r="27" spans="1:21" x14ac:dyDescent="0.2">
      <c r="A27" s="87">
        <v>1997</v>
      </c>
      <c r="B27" s="147">
        <v>25.5</v>
      </c>
      <c r="C27" s="147">
        <v>25.5</v>
      </c>
      <c r="D27" s="147">
        <v>25.5</v>
      </c>
      <c r="E27" s="147">
        <v>25.5</v>
      </c>
      <c r="F27" s="147">
        <v>25.5</v>
      </c>
      <c r="G27" s="147">
        <v>25.5</v>
      </c>
      <c r="H27" s="147">
        <v>25.5</v>
      </c>
      <c r="I27" s="147">
        <v>25.5</v>
      </c>
      <c r="J27" s="147">
        <v>25.5</v>
      </c>
      <c r="K27" s="147">
        <v>25.5</v>
      </c>
      <c r="L27" s="147">
        <v>25.5</v>
      </c>
      <c r="M27" s="147">
        <v>25.5</v>
      </c>
      <c r="N27" s="147"/>
      <c r="O27" s="147">
        <f t="shared" si="6"/>
        <v>25.5</v>
      </c>
      <c r="P27" s="147">
        <f t="shared" si="7"/>
        <v>25.5</v>
      </c>
      <c r="Q27" s="147">
        <f t="shared" si="8"/>
        <v>25.5</v>
      </c>
      <c r="R27" s="147">
        <f t="shared" si="9"/>
        <v>25.5</v>
      </c>
      <c r="S27" s="147"/>
      <c r="T27" s="147">
        <f t="shared" si="10"/>
        <v>25.5</v>
      </c>
      <c r="U27" s="147">
        <f t="shared" si="11"/>
        <v>25.5</v>
      </c>
    </row>
    <row r="28" spans="1:21" x14ac:dyDescent="0.2">
      <c r="A28" s="87">
        <v>1998</v>
      </c>
      <c r="B28" s="147">
        <v>25.5</v>
      </c>
      <c r="C28" s="147">
        <v>25.5</v>
      </c>
      <c r="D28" s="147">
        <v>30.65</v>
      </c>
      <c r="E28" s="147">
        <v>30.65</v>
      </c>
      <c r="F28" s="147">
        <v>30.65</v>
      </c>
      <c r="G28" s="147">
        <v>30.65</v>
      </c>
      <c r="H28" s="147">
        <v>30.65</v>
      </c>
      <c r="I28" s="147">
        <v>30.65</v>
      </c>
      <c r="J28" s="147">
        <v>30.65</v>
      </c>
      <c r="K28" s="147">
        <v>30.65</v>
      </c>
      <c r="L28" s="147">
        <v>30.65</v>
      </c>
      <c r="M28" s="147">
        <v>30.65</v>
      </c>
      <c r="N28" s="147"/>
      <c r="O28" s="147">
        <f t="shared" si="6"/>
        <v>27.216666666666669</v>
      </c>
      <c r="P28" s="147">
        <f t="shared" si="7"/>
        <v>30.649999999999995</v>
      </c>
      <c r="Q28" s="147">
        <f t="shared" si="8"/>
        <v>30.649999999999995</v>
      </c>
      <c r="R28" s="147">
        <f t="shared" si="9"/>
        <v>30.649999999999995</v>
      </c>
      <c r="S28" s="147"/>
      <c r="T28" s="147">
        <f t="shared" si="10"/>
        <v>29.791666666666661</v>
      </c>
      <c r="U28" s="147">
        <f t="shared" si="11"/>
        <v>28.504166666666663</v>
      </c>
    </row>
    <row r="29" spans="1:21" x14ac:dyDescent="0.2">
      <c r="A29" s="41">
        <v>1999</v>
      </c>
      <c r="B29" s="147">
        <v>30.65</v>
      </c>
      <c r="C29" s="147">
        <v>30.65</v>
      </c>
      <c r="D29" s="147">
        <v>26.93</v>
      </c>
      <c r="E29" s="147">
        <v>15.75</v>
      </c>
      <c r="F29" s="147">
        <v>15.75</v>
      </c>
      <c r="G29" s="147">
        <v>15.75</v>
      </c>
      <c r="H29" s="147">
        <v>15.75</v>
      </c>
      <c r="I29" s="147">
        <v>15.75</v>
      </c>
      <c r="J29" s="147">
        <v>15.75</v>
      </c>
      <c r="K29" s="147">
        <v>15.75</v>
      </c>
      <c r="L29" s="147">
        <v>15.75</v>
      </c>
      <c r="M29" s="147">
        <v>15.75</v>
      </c>
      <c r="N29" s="147"/>
      <c r="O29" s="147">
        <f>(B29+C29+D29)/3</f>
        <v>29.409999999999997</v>
      </c>
      <c r="P29" s="147">
        <f t="shared" si="7"/>
        <v>15.75</v>
      </c>
      <c r="Q29" s="147">
        <f t="shared" si="8"/>
        <v>15.75</v>
      </c>
      <c r="R29" s="147">
        <f t="shared" si="9"/>
        <v>15.75</v>
      </c>
      <c r="S29" s="147"/>
      <c r="T29" s="147">
        <f t="shared" si="10"/>
        <v>19.164999999999999</v>
      </c>
      <c r="U29" s="147">
        <f t="shared" si="11"/>
        <v>22.889999999999997</v>
      </c>
    </row>
    <row r="30" spans="1:21" x14ac:dyDescent="0.2">
      <c r="A30" s="41">
        <v>2000</v>
      </c>
      <c r="B30" s="147">
        <v>15.75</v>
      </c>
      <c r="C30" s="147">
        <v>15.75</v>
      </c>
      <c r="D30" s="147">
        <v>15.75</v>
      </c>
      <c r="E30" s="147">
        <v>15.75</v>
      </c>
      <c r="F30" s="147">
        <v>15.75</v>
      </c>
      <c r="G30" s="147">
        <v>15.75</v>
      </c>
      <c r="H30" s="147">
        <v>15.75</v>
      </c>
      <c r="I30" s="147">
        <v>15.75</v>
      </c>
      <c r="J30" s="147">
        <v>15.75</v>
      </c>
      <c r="K30" s="147">
        <v>15.75</v>
      </c>
      <c r="L30" s="147">
        <v>15.75</v>
      </c>
      <c r="M30" s="147">
        <v>15.75</v>
      </c>
      <c r="N30" s="147"/>
      <c r="O30" s="147">
        <f>(B30+C30+D30)/3</f>
        <v>15.75</v>
      </c>
      <c r="P30" s="147">
        <f t="shared" si="7"/>
        <v>15.75</v>
      </c>
      <c r="Q30" s="147">
        <f t="shared" si="8"/>
        <v>15.75</v>
      </c>
      <c r="R30" s="147">
        <f>(K30+L30+M30)/3</f>
        <v>15.75</v>
      </c>
      <c r="S30" s="147"/>
      <c r="T30" s="147">
        <f>AVERAGE(B30:M30)</f>
        <v>15.75</v>
      </c>
      <c r="U30" s="147">
        <f>(+R29+O30+P30+Q30)/4</f>
        <v>15.75</v>
      </c>
    </row>
    <row r="31" spans="1:21" x14ac:dyDescent="0.2">
      <c r="A31" s="40">
        <v>2001</v>
      </c>
      <c r="B31" s="147">
        <v>15.75</v>
      </c>
      <c r="C31" s="147">
        <v>15.75</v>
      </c>
      <c r="D31" s="147">
        <v>15.75</v>
      </c>
      <c r="E31" s="147">
        <v>15.75</v>
      </c>
      <c r="F31" s="147">
        <v>15.75</v>
      </c>
      <c r="G31" s="147">
        <v>15.75</v>
      </c>
      <c r="H31" s="147">
        <v>15.75</v>
      </c>
      <c r="I31" s="147">
        <v>15.75</v>
      </c>
      <c r="J31" s="147">
        <v>15.75</v>
      </c>
      <c r="K31" s="147">
        <v>16.25</v>
      </c>
      <c r="L31" s="147">
        <v>17.75</v>
      </c>
      <c r="M31" s="147">
        <v>17.75</v>
      </c>
      <c r="N31" s="147"/>
      <c r="O31" s="147">
        <f>(B31+C31+D31)/3</f>
        <v>15.75</v>
      </c>
      <c r="P31" s="147">
        <f>(E31+F31+G31)/3</f>
        <v>15.75</v>
      </c>
      <c r="Q31" s="147">
        <f>(H31+I31+J31)/3</f>
        <v>15.75</v>
      </c>
      <c r="R31" s="147">
        <f>(K31+L31+M31)/3</f>
        <v>17.25</v>
      </c>
      <c r="S31" s="147"/>
      <c r="T31" s="147">
        <f>AVERAGE(B31:M31)</f>
        <v>16.125</v>
      </c>
      <c r="U31" s="147">
        <f>(+R30+O31+P31+Q31)/4</f>
        <v>15.75</v>
      </c>
    </row>
    <row r="32" spans="1:21" x14ac:dyDescent="0.2">
      <c r="A32" s="40">
        <v>2002</v>
      </c>
      <c r="B32" s="147">
        <v>17.75</v>
      </c>
      <c r="C32" s="147">
        <v>17.75</v>
      </c>
      <c r="D32" s="147">
        <v>17.75</v>
      </c>
      <c r="E32" s="147">
        <v>17.75</v>
      </c>
      <c r="F32" s="147">
        <v>17.75</v>
      </c>
      <c r="G32" s="147">
        <v>17.75</v>
      </c>
      <c r="H32" s="147">
        <v>17.75</v>
      </c>
      <c r="I32" s="147">
        <v>17.75</v>
      </c>
      <c r="J32" s="147">
        <v>17.75</v>
      </c>
      <c r="K32" s="147">
        <v>17.75</v>
      </c>
      <c r="L32" s="147">
        <v>17.75</v>
      </c>
      <c r="M32" s="147">
        <v>19.25</v>
      </c>
      <c r="N32" s="147"/>
      <c r="O32" s="147">
        <f t="shared" ref="O32:O55" si="12">AVERAGE(B32:D32)</f>
        <v>17.75</v>
      </c>
      <c r="P32" s="147">
        <f t="shared" ref="P32:P54" si="13">AVERAGE(E32:G32)</f>
        <v>17.75</v>
      </c>
      <c r="Q32" s="147">
        <f t="shared" ref="Q32:Q54" si="14">AVERAGE(H32:J32)</f>
        <v>17.75</v>
      </c>
      <c r="R32" s="147">
        <f t="shared" ref="R32:R50" si="15">AVERAGE(K32:M32)</f>
        <v>18.25</v>
      </c>
      <c r="S32" s="147"/>
      <c r="T32" s="147">
        <f>AVERAGE(B32:M32)</f>
        <v>17.875</v>
      </c>
      <c r="U32" s="147">
        <f t="shared" ref="U32:U52" si="16">(R31+O32+P32+Q32)/4</f>
        <v>17.625</v>
      </c>
    </row>
    <row r="33" spans="1:21" x14ac:dyDescent="0.2">
      <c r="A33" s="40">
        <v>2003</v>
      </c>
      <c r="B33" s="147">
        <v>19.75</v>
      </c>
      <c r="C33" s="147">
        <v>19.75</v>
      </c>
      <c r="D33" s="147">
        <v>19.75</v>
      </c>
      <c r="E33" s="147">
        <v>19.75</v>
      </c>
      <c r="F33" s="147">
        <v>19.75</v>
      </c>
      <c r="G33" s="147">
        <v>19.75</v>
      </c>
      <c r="H33" s="147">
        <v>19.75</v>
      </c>
      <c r="I33" s="147">
        <v>19.75</v>
      </c>
      <c r="J33" s="147">
        <v>19.75</v>
      </c>
      <c r="K33" s="147">
        <v>19.75</v>
      </c>
      <c r="L33" s="147">
        <v>20.85</v>
      </c>
      <c r="M33" s="147">
        <v>20.85</v>
      </c>
      <c r="N33" s="147"/>
      <c r="O33" s="147">
        <f t="shared" si="12"/>
        <v>19.75</v>
      </c>
      <c r="P33" s="147">
        <f t="shared" si="13"/>
        <v>19.75</v>
      </c>
      <c r="Q33" s="147">
        <f t="shared" si="14"/>
        <v>19.75</v>
      </c>
      <c r="R33" s="147">
        <f t="shared" si="15"/>
        <v>20.483333333333334</v>
      </c>
      <c r="S33" s="147"/>
      <c r="T33" s="147">
        <f>AVERAGE(B33:M33)</f>
        <v>19.933333333333334</v>
      </c>
      <c r="U33" s="147">
        <f t="shared" si="16"/>
        <v>19.375</v>
      </c>
    </row>
    <row r="34" spans="1:21" x14ac:dyDescent="0.2">
      <c r="A34" s="40">
        <v>2004</v>
      </c>
      <c r="B34" s="147">
        <v>20.85</v>
      </c>
      <c r="C34" s="147">
        <v>20.85</v>
      </c>
      <c r="D34" s="147">
        <v>20.85</v>
      </c>
      <c r="E34" s="147">
        <v>20.85</v>
      </c>
      <c r="F34" s="147">
        <v>20.85</v>
      </c>
      <c r="G34" s="147">
        <v>20.85</v>
      </c>
      <c r="H34" s="147">
        <v>20.85</v>
      </c>
      <c r="I34" s="147">
        <v>20.85</v>
      </c>
      <c r="J34" s="147">
        <v>20.85</v>
      </c>
      <c r="K34" s="147">
        <v>20.85</v>
      </c>
      <c r="L34" s="147">
        <v>21.79</v>
      </c>
      <c r="M34" s="147">
        <v>22.1</v>
      </c>
      <c r="N34" s="147"/>
      <c r="O34" s="147">
        <f t="shared" si="12"/>
        <v>20.85</v>
      </c>
      <c r="P34" s="147">
        <f t="shared" si="13"/>
        <v>20.85</v>
      </c>
      <c r="Q34" s="147">
        <f t="shared" si="14"/>
        <v>20.85</v>
      </c>
      <c r="R34" s="147">
        <f t="shared" si="15"/>
        <v>21.580000000000002</v>
      </c>
      <c r="S34" s="147"/>
      <c r="T34" s="147">
        <f t="shared" ref="T34:T50" si="17">AVERAGE(O34:R34)</f>
        <v>21.032500000000002</v>
      </c>
      <c r="U34" s="147">
        <f t="shared" si="16"/>
        <v>20.758333333333333</v>
      </c>
    </row>
    <row r="35" spans="1:21" x14ac:dyDescent="0.2">
      <c r="A35" s="40">
        <v>2005</v>
      </c>
      <c r="B35" s="147">
        <v>22.1</v>
      </c>
      <c r="C35" s="147">
        <v>22.1</v>
      </c>
      <c r="D35" s="147">
        <v>22.1</v>
      </c>
      <c r="E35" s="147">
        <v>22.1</v>
      </c>
      <c r="F35" s="147">
        <v>22.1</v>
      </c>
      <c r="G35" s="147">
        <v>22.1</v>
      </c>
      <c r="H35" s="147">
        <v>22.1</v>
      </c>
      <c r="I35" s="147">
        <v>22.1</v>
      </c>
      <c r="J35" s="147">
        <v>22.1</v>
      </c>
      <c r="K35" s="147">
        <v>22.1</v>
      </c>
      <c r="L35" s="147">
        <v>22.1</v>
      </c>
      <c r="M35" s="147">
        <v>22.1</v>
      </c>
      <c r="N35" s="147"/>
      <c r="O35" s="147">
        <f t="shared" si="12"/>
        <v>22.100000000000005</v>
      </c>
      <c r="P35" s="147">
        <f t="shared" si="13"/>
        <v>22.100000000000005</v>
      </c>
      <c r="Q35" s="147">
        <f t="shared" si="14"/>
        <v>22.100000000000005</v>
      </c>
      <c r="R35" s="147">
        <f t="shared" si="15"/>
        <v>22.100000000000005</v>
      </c>
      <c r="S35" s="147"/>
      <c r="T35" s="147">
        <f t="shared" si="17"/>
        <v>22.100000000000005</v>
      </c>
      <c r="U35" s="147">
        <f t="shared" si="16"/>
        <v>21.970000000000006</v>
      </c>
    </row>
    <row r="36" spans="1:21" x14ac:dyDescent="0.2">
      <c r="A36" s="40">
        <v>2006</v>
      </c>
      <c r="B36" s="147">
        <v>22.1</v>
      </c>
      <c r="C36" s="147">
        <v>23.1</v>
      </c>
      <c r="D36" s="147">
        <v>23.1</v>
      </c>
      <c r="E36" s="147">
        <v>23.1</v>
      </c>
      <c r="F36" s="147">
        <v>23.1</v>
      </c>
      <c r="G36" s="147">
        <v>23.1</v>
      </c>
      <c r="H36" s="147">
        <v>23.1</v>
      </c>
      <c r="I36" s="147">
        <v>23.1</v>
      </c>
      <c r="J36" s="147">
        <v>23.75</v>
      </c>
      <c r="K36" s="147">
        <v>26.35</v>
      </c>
      <c r="L36" s="147">
        <v>27.1</v>
      </c>
      <c r="M36" s="147">
        <v>27.35</v>
      </c>
      <c r="N36" s="147"/>
      <c r="O36" s="147">
        <f t="shared" si="12"/>
        <v>22.766666666666669</v>
      </c>
      <c r="P36" s="147">
        <f t="shared" si="13"/>
        <v>23.100000000000005</v>
      </c>
      <c r="Q36" s="147">
        <f t="shared" si="14"/>
        <v>23.316666666666666</v>
      </c>
      <c r="R36" s="147">
        <f t="shared" si="15"/>
        <v>26.933333333333337</v>
      </c>
      <c r="S36" s="147"/>
      <c r="T36" s="147">
        <f t="shared" si="17"/>
        <v>24.029166666666669</v>
      </c>
      <c r="U36" s="147">
        <f t="shared" si="16"/>
        <v>22.820833333333336</v>
      </c>
    </row>
    <row r="37" spans="1:21" x14ac:dyDescent="0.2">
      <c r="A37" s="40">
        <v>2007</v>
      </c>
      <c r="B37" s="147">
        <v>27.35</v>
      </c>
      <c r="C37" s="147">
        <v>27.35</v>
      </c>
      <c r="D37" s="147">
        <v>27.35</v>
      </c>
      <c r="E37" s="147">
        <v>27.35</v>
      </c>
      <c r="F37" s="147">
        <v>27.35</v>
      </c>
      <c r="G37" s="147">
        <v>27.35</v>
      </c>
      <c r="H37" s="147">
        <v>27.35</v>
      </c>
      <c r="I37" s="147">
        <v>27.35</v>
      </c>
      <c r="J37" s="147">
        <v>28.16</v>
      </c>
      <c r="K37" s="147">
        <v>30.35</v>
      </c>
      <c r="L37" s="147">
        <v>30.35</v>
      </c>
      <c r="M37" s="147">
        <v>30.35</v>
      </c>
      <c r="N37" s="147"/>
      <c r="O37" s="147">
        <f t="shared" si="12"/>
        <v>27.350000000000005</v>
      </c>
      <c r="P37" s="147">
        <f t="shared" si="13"/>
        <v>27.350000000000005</v>
      </c>
      <c r="Q37" s="147">
        <f t="shared" si="14"/>
        <v>27.62</v>
      </c>
      <c r="R37" s="147">
        <f t="shared" si="15"/>
        <v>30.350000000000005</v>
      </c>
      <c r="S37" s="147"/>
      <c r="T37" s="147">
        <f t="shared" si="17"/>
        <v>28.167500000000004</v>
      </c>
      <c r="U37" s="147">
        <f t="shared" si="16"/>
        <v>27.31333333333334</v>
      </c>
    </row>
    <row r="38" spans="1:21" x14ac:dyDescent="0.2">
      <c r="A38" s="40">
        <v>2008</v>
      </c>
      <c r="B38" s="147">
        <v>30.35</v>
      </c>
      <c r="C38" s="147">
        <v>30.35</v>
      </c>
      <c r="D38" s="147">
        <v>30.35</v>
      </c>
      <c r="E38" s="147">
        <v>30.35</v>
      </c>
      <c r="F38" s="147">
        <v>30.35</v>
      </c>
      <c r="G38" s="147">
        <v>30.35</v>
      </c>
      <c r="H38" s="147">
        <v>30.35</v>
      </c>
      <c r="I38" s="147">
        <v>30.35</v>
      </c>
      <c r="J38" s="147">
        <v>30.35</v>
      </c>
      <c r="K38" s="147">
        <v>31.75</v>
      </c>
      <c r="L38" s="147">
        <v>33.85</v>
      </c>
      <c r="M38" s="147">
        <v>33.85</v>
      </c>
      <c r="N38" s="147"/>
      <c r="O38" s="147">
        <f t="shared" si="12"/>
        <v>30.350000000000005</v>
      </c>
      <c r="P38" s="147">
        <f t="shared" si="13"/>
        <v>30.350000000000005</v>
      </c>
      <c r="Q38" s="147">
        <f t="shared" si="14"/>
        <v>30.350000000000005</v>
      </c>
      <c r="R38" s="147">
        <f t="shared" si="15"/>
        <v>33.15</v>
      </c>
      <c r="S38" s="147"/>
      <c r="T38" s="147">
        <f t="shared" si="17"/>
        <v>31.050000000000004</v>
      </c>
      <c r="U38" s="147">
        <f t="shared" si="16"/>
        <v>30.350000000000005</v>
      </c>
    </row>
    <row r="39" spans="1:21" x14ac:dyDescent="0.2">
      <c r="A39" s="40">
        <v>2009</v>
      </c>
      <c r="B39" s="147">
        <v>33.85</v>
      </c>
      <c r="C39" s="147">
        <v>33.85</v>
      </c>
      <c r="D39" s="147">
        <v>33.85</v>
      </c>
      <c r="E39" s="147">
        <v>33.85</v>
      </c>
      <c r="F39" s="147">
        <v>33.85</v>
      </c>
      <c r="G39" s="147">
        <v>33.85</v>
      </c>
      <c r="H39" s="147">
        <v>33.85</v>
      </c>
      <c r="I39" s="147">
        <v>33.85</v>
      </c>
      <c r="J39" s="147">
        <v>33.85</v>
      </c>
      <c r="K39" s="147">
        <v>33.85</v>
      </c>
      <c r="L39" s="147">
        <v>33.85</v>
      </c>
      <c r="M39" s="147">
        <v>33.85</v>
      </c>
      <c r="N39" s="147"/>
      <c r="O39" s="147">
        <f t="shared" si="12"/>
        <v>33.85</v>
      </c>
      <c r="P39" s="147">
        <f t="shared" si="13"/>
        <v>33.85</v>
      </c>
      <c r="Q39" s="147">
        <f t="shared" si="14"/>
        <v>33.85</v>
      </c>
      <c r="R39" s="147">
        <f t="shared" si="15"/>
        <v>33.85</v>
      </c>
      <c r="S39" s="147"/>
      <c r="T39" s="147">
        <f t="shared" si="17"/>
        <v>33.85</v>
      </c>
      <c r="U39" s="147">
        <f t="shared" si="16"/>
        <v>33.674999999999997</v>
      </c>
    </row>
    <row r="40" spans="1:21" x14ac:dyDescent="0.2">
      <c r="A40" s="40">
        <v>2010</v>
      </c>
      <c r="B40" s="147">
        <v>32.25</v>
      </c>
      <c r="C40" s="147">
        <v>30.85</v>
      </c>
      <c r="D40" s="147">
        <v>30.85</v>
      </c>
      <c r="E40" s="147">
        <v>28.85</v>
      </c>
      <c r="F40" s="147">
        <v>28.85</v>
      </c>
      <c r="G40" s="147">
        <v>28.85</v>
      </c>
      <c r="H40" s="147">
        <v>28.85</v>
      </c>
      <c r="I40" s="147">
        <v>28.85</v>
      </c>
      <c r="J40" s="147">
        <v>28.85</v>
      </c>
      <c r="K40" s="147">
        <v>28.85</v>
      </c>
      <c r="L40" s="147">
        <v>28.85</v>
      </c>
      <c r="M40" s="147">
        <v>28.85</v>
      </c>
      <c r="N40" s="147"/>
      <c r="O40" s="147">
        <f t="shared" si="12"/>
        <v>31.316666666666666</v>
      </c>
      <c r="P40" s="147">
        <f t="shared" si="13"/>
        <v>28.850000000000005</v>
      </c>
      <c r="Q40" s="147">
        <f t="shared" si="14"/>
        <v>28.850000000000005</v>
      </c>
      <c r="R40" s="147">
        <f t="shared" si="15"/>
        <v>28.850000000000005</v>
      </c>
      <c r="S40" s="147"/>
      <c r="T40" s="147">
        <f t="shared" si="17"/>
        <v>29.466666666666672</v>
      </c>
      <c r="U40" s="147">
        <f t="shared" si="16"/>
        <v>30.716666666666672</v>
      </c>
    </row>
    <row r="41" spans="1:21" x14ac:dyDescent="0.2">
      <c r="A41" s="40">
        <v>2011</v>
      </c>
      <c r="B41" s="147">
        <v>28.85</v>
      </c>
      <c r="C41" s="147">
        <v>28.85</v>
      </c>
      <c r="D41" s="147">
        <v>28.85</v>
      </c>
      <c r="E41" s="147">
        <v>28.85</v>
      </c>
      <c r="F41" s="147">
        <v>28.85</v>
      </c>
      <c r="G41" s="147">
        <v>28.85</v>
      </c>
      <c r="H41" s="147">
        <v>28.85</v>
      </c>
      <c r="I41" s="147">
        <v>28.85</v>
      </c>
      <c r="J41" s="147">
        <v>28.85</v>
      </c>
      <c r="K41" s="147">
        <v>28.85</v>
      </c>
      <c r="L41" s="147">
        <v>28.85</v>
      </c>
      <c r="M41" s="147">
        <v>28.85</v>
      </c>
      <c r="N41" s="147"/>
      <c r="O41" s="147">
        <f t="shared" si="12"/>
        <v>28.850000000000005</v>
      </c>
      <c r="P41" s="147">
        <f t="shared" si="13"/>
        <v>28.850000000000005</v>
      </c>
      <c r="Q41" s="147">
        <f t="shared" si="14"/>
        <v>28.850000000000005</v>
      </c>
      <c r="R41" s="147">
        <f t="shared" si="15"/>
        <v>28.850000000000005</v>
      </c>
      <c r="S41" s="147"/>
      <c r="T41" s="147">
        <f t="shared" si="17"/>
        <v>28.850000000000005</v>
      </c>
      <c r="U41" s="147">
        <f t="shared" si="16"/>
        <v>28.850000000000005</v>
      </c>
    </row>
    <row r="42" spans="1:21" x14ac:dyDescent="0.2">
      <c r="A42" s="40">
        <v>2012</v>
      </c>
      <c r="B42" s="147">
        <v>32.85</v>
      </c>
      <c r="C42" s="147">
        <v>32.85</v>
      </c>
      <c r="D42" s="147">
        <v>32.85</v>
      </c>
      <c r="E42" s="147">
        <v>32.85</v>
      </c>
      <c r="F42" s="147">
        <v>32.85</v>
      </c>
      <c r="G42" s="147">
        <v>32.85</v>
      </c>
      <c r="H42" s="147">
        <v>32.85</v>
      </c>
      <c r="I42" s="147">
        <v>32.85</v>
      </c>
      <c r="J42" s="147">
        <v>32.85</v>
      </c>
      <c r="K42" s="147">
        <v>32.85</v>
      </c>
      <c r="L42" s="147">
        <v>32.85</v>
      </c>
      <c r="M42" s="147">
        <v>32.85</v>
      </c>
      <c r="N42" s="147"/>
      <c r="O42" s="147">
        <f t="shared" si="12"/>
        <v>32.85</v>
      </c>
      <c r="P42" s="147">
        <f t="shared" si="13"/>
        <v>32.85</v>
      </c>
      <c r="Q42" s="147">
        <f t="shared" si="14"/>
        <v>32.85</v>
      </c>
      <c r="R42" s="147">
        <f t="shared" si="15"/>
        <v>32.85</v>
      </c>
      <c r="S42" s="147"/>
      <c r="T42" s="147">
        <f t="shared" si="17"/>
        <v>32.85</v>
      </c>
      <c r="U42" s="147">
        <f t="shared" si="16"/>
        <v>31.85</v>
      </c>
    </row>
    <row r="43" spans="1:21" x14ac:dyDescent="0.2">
      <c r="A43" s="40">
        <v>2013</v>
      </c>
      <c r="B43" s="147">
        <v>33.6</v>
      </c>
      <c r="C43" s="147">
        <v>33.85</v>
      </c>
      <c r="D43" s="147">
        <v>33.85</v>
      </c>
      <c r="E43" s="147">
        <v>33.85</v>
      </c>
      <c r="F43" s="147">
        <v>33.85</v>
      </c>
      <c r="G43" s="147">
        <v>33.85</v>
      </c>
      <c r="H43" s="147">
        <v>33.85</v>
      </c>
      <c r="I43" s="147">
        <v>33.85</v>
      </c>
      <c r="J43" s="147">
        <v>33.85</v>
      </c>
      <c r="K43" s="147">
        <v>33.85</v>
      </c>
      <c r="L43" s="147">
        <v>32.65</v>
      </c>
      <c r="M43" s="147">
        <v>31.39</v>
      </c>
      <c r="N43" s="147"/>
      <c r="O43" s="147">
        <f t="shared" si="12"/>
        <v>33.766666666666673</v>
      </c>
      <c r="P43" s="147">
        <f t="shared" si="13"/>
        <v>33.85</v>
      </c>
      <c r="Q43" s="147">
        <f t="shared" si="14"/>
        <v>33.85</v>
      </c>
      <c r="R43" s="147">
        <f t="shared" si="15"/>
        <v>32.630000000000003</v>
      </c>
      <c r="S43" s="147"/>
      <c r="T43" s="147">
        <f t="shared" si="17"/>
        <v>33.524166666666666</v>
      </c>
      <c r="U43" s="147">
        <f t="shared" si="16"/>
        <v>33.579166666666666</v>
      </c>
    </row>
    <row r="44" spans="1:21" x14ac:dyDescent="0.2">
      <c r="A44" s="40">
        <v>2014</v>
      </c>
      <c r="B44" s="147">
        <v>28.57</v>
      </c>
      <c r="C44" s="147">
        <v>29</v>
      </c>
      <c r="D44" s="147">
        <v>29</v>
      </c>
      <c r="E44" s="147">
        <v>29</v>
      </c>
      <c r="F44" s="147">
        <v>29</v>
      </c>
      <c r="G44" s="147">
        <v>30.75</v>
      </c>
      <c r="H44" s="147">
        <v>33</v>
      </c>
      <c r="I44" s="147">
        <v>33</v>
      </c>
      <c r="J44" s="147">
        <v>33</v>
      </c>
      <c r="K44" s="147">
        <v>33</v>
      </c>
      <c r="L44" s="147">
        <v>33</v>
      </c>
      <c r="M44" s="147">
        <v>34</v>
      </c>
      <c r="N44" s="147"/>
      <c r="O44" s="147">
        <f t="shared" si="12"/>
        <v>28.856666666666666</v>
      </c>
      <c r="P44" s="147">
        <f t="shared" si="13"/>
        <v>29.583333333333332</v>
      </c>
      <c r="Q44" s="147">
        <f t="shared" si="14"/>
        <v>33</v>
      </c>
      <c r="R44" s="147">
        <f t="shared" si="15"/>
        <v>33.333333333333336</v>
      </c>
      <c r="S44" s="147"/>
      <c r="T44" s="147">
        <f t="shared" si="17"/>
        <v>31.193333333333335</v>
      </c>
      <c r="U44" s="147">
        <f t="shared" si="16"/>
        <v>31.017499999999998</v>
      </c>
    </row>
    <row r="45" spans="1:21" x14ac:dyDescent="0.2">
      <c r="A45" s="40">
        <v>2015</v>
      </c>
      <c r="B45" s="147">
        <v>36</v>
      </c>
      <c r="C45" s="147">
        <v>36</v>
      </c>
      <c r="D45" s="147">
        <v>36</v>
      </c>
      <c r="E45" s="147">
        <v>36</v>
      </c>
      <c r="F45" s="147">
        <v>36</v>
      </c>
      <c r="G45" s="147">
        <v>36</v>
      </c>
      <c r="H45" s="147">
        <v>36</v>
      </c>
      <c r="I45" s="147">
        <v>36</v>
      </c>
      <c r="J45" s="147">
        <v>36</v>
      </c>
      <c r="K45" s="147">
        <v>36</v>
      </c>
      <c r="L45" s="147">
        <v>36</v>
      </c>
      <c r="M45" s="147">
        <v>36</v>
      </c>
      <c r="N45" s="147"/>
      <c r="O45" s="147">
        <f t="shared" si="12"/>
        <v>36</v>
      </c>
      <c r="P45" s="147">
        <f t="shared" si="13"/>
        <v>36</v>
      </c>
      <c r="Q45" s="147">
        <f t="shared" si="14"/>
        <v>36</v>
      </c>
      <c r="R45" s="147">
        <f t="shared" si="15"/>
        <v>36</v>
      </c>
      <c r="S45" s="147"/>
      <c r="T45" s="147">
        <f t="shared" si="17"/>
        <v>36</v>
      </c>
      <c r="U45" s="147">
        <f t="shared" si="16"/>
        <v>35.333333333333336</v>
      </c>
    </row>
    <row r="46" spans="1:21" x14ac:dyDescent="0.2">
      <c r="A46" s="40">
        <v>2016</v>
      </c>
      <c r="B46" s="147">
        <v>38</v>
      </c>
      <c r="C46" s="147">
        <v>38</v>
      </c>
      <c r="D46" s="147">
        <v>38</v>
      </c>
      <c r="E46" s="147">
        <v>38</v>
      </c>
      <c r="F46" s="147">
        <v>38</v>
      </c>
      <c r="G46" s="147">
        <v>38</v>
      </c>
      <c r="H46" s="147">
        <v>38</v>
      </c>
      <c r="I46" s="147">
        <v>38</v>
      </c>
      <c r="J46" s="147">
        <v>38</v>
      </c>
      <c r="K46" s="147">
        <v>38</v>
      </c>
      <c r="L46" s="147">
        <v>38</v>
      </c>
      <c r="M46" s="147">
        <v>38</v>
      </c>
      <c r="N46" s="147"/>
      <c r="O46" s="147">
        <f t="shared" si="12"/>
        <v>38</v>
      </c>
      <c r="P46" s="147">
        <f t="shared" si="13"/>
        <v>38</v>
      </c>
      <c r="Q46" s="147">
        <f t="shared" si="14"/>
        <v>38</v>
      </c>
      <c r="R46" s="147">
        <f t="shared" si="15"/>
        <v>38</v>
      </c>
      <c r="S46" s="147"/>
      <c r="T46" s="147">
        <f t="shared" si="17"/>
        <v>38</v>
      </c>
      <c r="U46" s="147">
        <f t="shared" si="16"/>
        <v>37.5</v>
      </c>
    </row>
    <row r="47" spans="1:21" x14ac:dyDescent="0.2">
      <c r="A47" s="40">
        <v>2017</v>
      </c>
      <c r="B47" s="147">
        <v>38</v>
      </c>
      <c r="C47" s="147">
        <v>38</v>
      </c>
      <c r="D47" s="147">
        <v>38</v>
      </c>
      <c r="E47" s="147">
        <v>38</v>
      </c>
      <c r="F47" s="147">
        <v>38</v>
      </c>
      <c r="G47" s="147">
        <v>38</v>
      </c>
      <c r="H47" s="147">
        <v>38</v>
      </c>
      <c r="I47" s="147">
        <v>38</v>
      </c>
      <c r="J47" s="147">
        <v>38</v>
      </c>
      <c r="K47" s="147">
        <v>38</v>
      </c>
      <c r="L47" s="147">
        <v>38</v>
      </c>
      <c r="M47" s="147">
        <v>38</v>
      </c>
      <c r="N47" s="147"/>
      <c r="O47" s="147">
        <f t="shared" si="12"/>
        <v>38</v>
      </c>
      <c r="P47" s="147">
        <f t="shared" si="13"/>
        <v>38</v>
      </c>
      <c r="Q47" s="147">
        <f t="shared" si="14"/>
        <v>38</v>
      </c>
      <c r="R47" s="147">
        <f t="shared" si="15"/>
        <v>38</v>
      </c>
      <c r="S47" s="147"/>
      <c r="T47" s="147">
        <f t="shared" si="17"/>
        <v>38</v>
      </c>
      <c r="U47" s="147">
        <f t="shared" si="16"/>
        <v>38</v>
      </c>
    </row>
    <row r="48" spans="1:21" x14ac:dyDescent="0.2">
      <c r="A48" s="40">
        <v>2018</v>
      </c>
      <c r="B48" s="147">
        <v>38.5</v>
      </c>
      <c r="C48" s="147">
        <v>38.5</v>
      </c>
      <c r="D48" s="147">
        <v>38.5</v>
      </c>
      <c r="E48" s="147">
        <v>38.5</v>
      </c>
      <c r="F48" s="147">
        <v>38.5</v>
      </c>
      <c r="G48" s="147">
        <v>38.5</v>
      </c>
      <c r="H48" s="147">
        <v>38.5</v>
      </c>
      <c r="I48" s="147">
        <v>38.5</v>
      </c>
      <c r="J48" s="147">
        <v>38.5</v>
      </c>
      <c r="K48" s="147">
        <v>38.5</v>
      </c>
      <c r="L48" s="147">
        <v>38.5</v>
      </c>
      <c r="M48" s="147">
        <v>38.5</v>
      </c>
      <c r="N48" s="147"/>
      <c r="O48" s="147">
        <f t="shared" si="12"/>
        <v>38.5</v>
      </c>
      <c r="P48" s="147">
        <f t="shared" si="13"/>
        <v>38.5</v>
      </c>
      <c r="Q48" s="147">
        <f t="shared" si="14"/>
        <v>38.5</v>
      </c>
      <c r="R48" s="147">
        <f t="shared" si="15"/>
        <v>38.5</v>
      </c>
      <c r="S48" s="147"/>
      <c r="T48" s="147">
        <f t="shared" si="17"/>
        <v>38.5</v>
      </c>
      <c r="U48" s="147">
        <f t="shared" si="16"/>
        <v>38.375</v>
      </c>
    </row>
    <row r="49" spans="1:21" x14ac:dyDescent="0.2">
      <c r="A49" s="40">
        <v>2019</v>
      </c>
      <c r="B49" s="147">
        <v>39.5</v>
      </c>
      <c r="C49" s="147">
        <v>39.5</v>
      </c>
      <c r="D49" s="147">
        <v>39.5</v>
      </c>
      <c r="E49" s="147">
        <v>39.5</v>
      </c>
      <c r="F49" s="147">
        <v>39.5</v>
      </c>
      <c r="G49" s="147">
        <v>39.5</v>
      </c>
      <c r="H49" s="147">
        <v>39.5</v>
      </c>
      <c r="I49" s="147">
        <v>39.5</v>
      </c>
      <c r="J49" s="147">
        <v>39.5</v>
      </c>
      <c r="K49" s="147">
        <v>39.5</v>
      </c>
      <c r="L49" s="147">
        <v>39.5</v>
      </c>
      <c r="M49" s="147">
        <v>39.5</v>
      </c>
      <c r="N49" s="147"/>
      <c r="O49" s="147">
        <f t="shared" si="12"/>
        <v>39.5</v>
      </c>
      <c r="P49" s="147">
        <f t="shared" si="13"/>
        <v>39.5</v>
      </c>
      <c r="Q49" s="147">
        <f t="shared" si="14"/>
        <v>39.5</v>
      </c>
      <c r="R49" s="147">
        <f t="shared" si="15"/>
        <v>39.5</v>
      </c>
      <c r="S49" s="147"/>
      <c r="T49" s="147">
        <f t="shared" si="17"/>
        <v>39.5</v>
      </c>
      <c r="U49" s="147">
        <f t="shared" si="16"/>
        <v>39.25</v>
      </c>
    </row>
    <row r="50" spans="1:21" x14ac:dyDescent="0.2">
      <c r="A50" s="40">
        <v>2020</v>
      </c>
      <c r="B50" s="147">
        <v>41</v>
      </c>
      <c r="C50" s="147">
        <v>41</v>
      </c>
      <c r="D50" s="147">
        <v>41</v>
      </c>
      <c r="E50" s="147">
        <v>41</v>
      </c>
      <c r="F50" s="147">
        <v>41</v>
      </c>
      <c r="G50" s="147">
        <v>41</v>
      </c>
      <c r="H50" s="147">
        <v>41</v>
      </c>
      <c r="I50" s="147">
        <v>41</v>
      </c>
      <c r="J50" s="147">
        <v>41</v>
      </c>
      <c r="K50" s="147">
        <v>41</v>
      </c>
      <c r="L50" s="147">
        <v>41</v>
      </c>
      <c r="M50" s="147">
        <v>41</v>
      </c>
      <c r="N50" s="147"/>
      <c r="O50" s="147">
        <f t="shared" si="12"/>
        <v>41</v>
      </c>
      <c r="P50" s="147">
        <f t="shared" si="13"/>
        <v>41</v>
      </c>
      <c r="Q50" s="147">
        <f t="shared" si="14"/>
        <v>41</v>
      </c>
      <c r="R50" s="147">
        <f t="shared" si="15"/>
        <v>41</v>
      </c>
      <c r="S50" s="147"/>
      <c r="T50" s="147">
        <f t="shared" si="17"/>
        <v>41</v>
      </c>
      <c r="U50" s="147">
        <f t="shared" si="16"/>
        <v>40.625</v>
      </c>
    </row>
    <row r="51" spans="1:21" x14ac:dyDescent="0.2">
      <c r="A51" s="40">
        <v>2021</v>
      </c>
      <c r="B51" s="147">
        <v>41</v>
      </c>
      <c r="C51" s="147">
        <v>41</v>
      </c>
      <c r="D51" s="147">
        <v>41</v>
      </c>
      <c r="E51" s="147">
        <v>41</v>
      </c>
      <c r="F51" s="147">
        <v>41</v>
      </c>
      <c r="G51" s="147">
        <v>41</v>
      </c>
      <c r="H51" s="147">
        <f>+G51</f>
        <v>41</v>
      </c>
      <c r="I51" s="147">
        <v>41</v>
      </c>
      <c r="J51" s="147">
        <v>41</v>
      </c>
      <c r="K51" s="98">
        <v>41</v>
      </c>
      <c r="L51" s="98">
        <v>41</v>
      </c>
      <c r="M51" s="98">
        <v>41</v>
      </c>
      <c r="N51" s="147"/>
      <c r="O51" s="147">
        <f t="shared" si="12"/>
        <v>41</v>
      </c>
      <c r="P51" s="147">
        <f t="shared" si="13"/>
        <v>41</v>
      </c>
      <c r="Q51" s="147">
        <f t="shared" si="14"/>
        <v>41</v>
      </c>
      <c r="R51" s="147">
        <f>AVERAGE(K51:M51)</f>
        <v>41</v>
      </c>
      <c r="S51" s="147"/>
      <c r="T51" s="147">
        <f>AVERAGE(O51:R51)</f>
        <v>41</v>
      </c>
      <c r="U51" s="147">
        <f t="shared" si="16"/>
        <v>41</v>
      </c>
    </row>
    <row r="52" spans="1:21" s="116" customFormat="1" x14ac:dyDescent="0.2">
      <c r="A52" s="135" t="s">
        <v>349</v>
      </c>
      <c r="B52" s="154">
        <v>49</v>
      </c>
      <c r="C52" s="154">
        <v>49</v>
      </c>
      <c r="D52" s="154">
        <v>49</v>
      </c>
      <c r="E52" s="154">
        <v>49</v>
      </c>
      <c r="F52" s="154">
        <v>49</v>
      </c>
      <c r="G52" s="154">
        <v>49</v>
      </c>
      <c r="H52" s="154">
        <v>49</v>
      </c>
      <c r="I52" s="154">
        <v>49</v>
      </c>
      <c r="J52" s="154">
        <v>49</v>
      </c>
      <c r="K52" s="154">
        <v>49</v>
      </c>
      <c r="L52" s="154">
        <v>69</v>
      </c>
      <c r="M52" s="154">
        <v>69</v>
      </c>
      <c r="N52" s="150"/>
      <c r="O52" s="154">
        <f t="shared" si="12"/>
        <v>49</v>
      </c>
      <c r="P52" s="154">
        <f t="shared" si="13"/>
        <v>49</v>
      </c>
      <c r="Q52" s="154">
        <f t="shared" si="14"/>
        <v>49</v>
      </c>
      <c r="R52" s="154">
        <f>AVERAGE(K52:M52)</f>
        <v>62.333333333333336</v>
      </c>
      <c r="S52" s="154"/>
      <c r="T52" s="154">
        <f>AVERAGE(O52:R52)</f>
        <v>52.333333333333336</v>
      </c>
      <c r="U52" s="154">
        <f t="shared" si="16"/>
        <v>47</v>
      </c>
    </row>
    <row r="53" spans="1:21" s="4" customFormat="1" x14ac:dyDescent="0.2">
      <c r="A53" s="21">
        <v>2023</v>
      </c>
      <c r="B53" s="151">
        <v>69</v>
      </c>
      <c r="C53" s="151">
        <v>69</v>
      </c>
      <c r="D53" s="151">
        <v>69</v>
      </c>
      <c r="E53" s="151">
        <v>69</v>
      </c>
      <c r="F53" s="151">
        <v>69</v>
      </c>
      <c r="G53" s="151">
        <v>69</v>
      </c>
      <c r="H53" s="151">
        <v>69</v>
      </c>
      <c r="I53" s="151">
        <v>69</v>
      </c>
      <c r="J53" s="151">
        <v>69</v>
      </c>
      <c r="K53" s="151">
        <v>69</v>
      </c>
      <c r="L53" s="151">
        <v>69</v>
      </c>
      <c r="M53" s="151">
        <v>69</v>
      </c>
      <c r="N53" s="151"/>
      <c r="O53" s="151">
        <f t="shared" si="12"/>
        <v>69</v>
      </c>
      <c r="P53" s="151">
        <f t="shared" si="13"/>
        <v>69</v>
      </c>
      <c r="Q53" s="151">
        <f t="shared" si="14"/>
        <v>69</v>
      </c>
      <c r="R53" s="151">
        <f>AVERAGE(K53:M53)</f>
        <v>69</v>
      </c>
      <c r="S53" s="151"/>
      <c r="T53" s="151">
        <f>AVERAGE(O53:R53)</f>
        <v>69</v>
      </c>
      <c r="U53" s="151">
        <f>(R52+O53+P53+Q53)/4</f>
        <v>67.333333333333343</v>
      </c>
    </row>
    <row r="54" spans="1:21" s="4" customFormat="1" x14ac:dyDescent="0.2">
      <c r="A54" s="21">
        <v>2024</v>
      </c>
      <c r="B54" s="154">
        <v>65</v>
      </c>
      <c r="C54" s="151">
        <v>64</v>
      </c>
      <c r="D54" s="151">
        <v>64</v>
      </c>
      <c r="E54" s="151">
        <v>64</v>
      </c>
      <c r="F54" s="151">
        <v>64</v>
      </c>
      <c r="G54" s="151">
        <v>64</v>
      </c>
      <c r="H54" s="151">
        <v>64</v>
      </c>
      <c r="I54" s="151">
        <v>64</v>
      </c>
      <c r="J54" s="151">
        <v>64</v>
      </c>
      <c r="K54" s="151">
        <v>64</v>
      </c>
      <c r="L54" s="151">
        <v>64</v>
      </c>
      <c r="M54" s="151">
        <v>64</v>
      </c>
      <c r="N54" s="151"/>
      <c r="O54" s="151">
        <f t="shared" si="12"/>
        <v>64.333333333333329</v>
      </c>
      <c r="P54" s="151">
        <f t="shared" si="13"/>
        <v>64</v>
      </c>
      <c r="Q54" s="151">
        <f t="shared" si="14"/>
        <v>64</v>
      </c>
      <c r="R54" s="151">
        <f>AVERAGE(K54:M54)</f>
        <v>64</v>
      </c>
      <c r="S54" s="151"/>
      <c r="T54" s="151">
        <f>AVERAGE(O54:R54)</f>
        <v>64.083333333333329</v>
      </c>
      <c r="U54" s="151">
        <f>(R53+O54+P54+Q54)/4</f>
        <v>65.333333333333329</v>
      </c>
    </row>
    <row r="55" spans="1:21" s="4" customFormat="1" x14ac:dyDescent="0.2">
      <c r="A55" s="177">
        <v>2025</v>
      </c>
      <c r="B55" s="178">
        <v>62</v>
      </c>
      <c r="C55" s="178">
        <v>62</v>
      </c>
      <c r="D55" s="178">
        <v>62</v>
      </c>
      <c r="E55" s="178">
        <v>62</v>
      </c>
      <c r="F55" s="178">
        <v>62</v>
      </c>
      <c r="G55" s="179" t="s">
        <v>23</v>
      </c>
      <c r="H55" s="179" t="s">
        <v>23</v>
      </c>
      <c r="I55" s="179" t="s">
        <v>23</v>
      </c>
      <c r="J55" s="179" t="s">
        <v>23</v>
      </c>
      <c r="K55" s="179" t="s">
        <v>23</v>
      </c>
      <c r="L55" s="179" t="s">
        <v>23</v>
      </c>
      <c r="M55" s="179" t="s">
        <v>23</v>
      </c>
      <c r="N55" s="179"/>
      <c r="O55" s="179">
        <f t="shared" si="12"/>
        <v>62</v>
      </c>
      <c r="P55" s="179" t="s">
        <v>23</v>
      </c>
      <c r="Q55" s="179" t="s">
        <v>23</v>
      </c>
      <c r="R55" s="179" t="s">
        <v>23</v>
      </c>
      <c r="S55" s="179"/>
      <c r="T55" s="179" t="s">
        <v>23</v>
      </c>
      <c r="U55" s="179" t="s">
        <v>23</v>
      </c>
    </row>
    <row r="56" spans="1:21" x14ac:dyDescent="0.2">
      <c r="A56" s="37" t="s">
        <v>293</v>
      </c>
      <c r="B56" s="37"/>
      <c r="C56" s="37"/>
      <c r="D56" s="37"/>
      <c r="E56" s="37"/>
      <c r="F56" s="37"/>
      <c r="G56" s="37"/>
      <c r="H56" s="37"/>
      <c r="I56" s="37"/>
      <c r="J56" s="37"/>
      <c r="K56" s="37"/>
      <c r="L56" s="37"/>
      <c r="M56" s="37"/>
      <c r="N56" s="37"/>
      <c r="O56" s="37"/>
      <c r="P56" s="37"/>
      <c r="Q56" s="37"/>
      <c r="R56" s="37"/>
      <c r="S56" s="37"/>
      <c r="T56" s="37"/>
      <c r="U56" s="37"/>
    </row>
    <row r="57" spans="1:21" s="4" customFormat="1" x14ac:dyDescent="0.2">
      <c r="A57" s="21" t="s">
        <v>366</v>
      </c>
      <c r="B57" s="28"/>
      <c r="C57" s="28"/>
      <c r="D57" s="28"/>
      <c r="E57" s="28"/>
      <c r="F57" s="28"/>
      <c r="G57" s="28"/>
      <c r="H57" s="28"/>
      <c r="I57" s="28"/>
      <c r="J57" s="28"/>
      <c r="K57" s="28"/>
      <c r="L57" s="28"/>
      <c r="M57" s="29"/>
      <c r="N57" s="28"/>
      <c r="O57" s="28"/>
      <c r="P57" s="28"/>
      <c r="Q57" s="28"/>
      <c r="R57" s="28"/>
      <c r="S57" s="29"/>
      <c r="T57" s="29"/>
      <c r="U57" s="28"/>
    </row>
    <row r="58" spans="1:21" x14ac:dyDescent="0.2">
      <c r="A58" s="37" t="s">
        <v>351</v>
      </c>
      <c r="B58" s="37"/>
      <c r="C58" s="37"/>
      <c r="D58" s="37"/>
      <c r="E58" s="37"/>
      <c r="F58" s="37"/>
      <c r="G58" s="37"/>
      <c r="H58" s="37"/>
      <c r="I58" s="37"/>
      <c r="J58" s="37"/>
      <c r="K58" s="37"/>
      <c r="L58" s="37"/>
      <c r="M58" s="37"/>
      <c r="N58" s="37"/>
      <c r="O58" s="37"/>
      <c r="P58" s="37"/>
      <c r="Q58" s="37"/>
      <c r="R58" s="37"/>
      <c r="S58" s="37"/>
      <c r="T58" s="37"/>
      <c r="U58" s="37"/>
    </row>
    <row r="59" spans="1:21" s="4" customFormat="1" x14ac:dyDescent="0.2">
      <c r="A59" s="89" t="s">
        <v>350</v>
      </c>
      <c r="B59" s="89"/>
      <c r="C59" s="89"/>
      <c r="D59" s="89"/>
      <c r="E59" s="89"/>
      <c r="F59" s="89"/>
      <c r="G59" s="89"/>
      <c r="H59" s="89"/>
      <c r="I59" s="89"/>
      <c r="J59" s="89"/>
      <c r="K59" s="89"/>
      <c r="L59" s="89"/>
      <c r="M59" s="89"/>
      <c r="N59" s="89"/>
      <c r="O59" s="89"/>
      <c r="P59" s="89"/>
      <c r="Q59" s="89"/>
      <c r="R59" s="89"/>
      <c r="S59" s="89"/>
      <c r="T59" s="89"/>
      <c r="U59" s="89"/>
    </row>
    <row r="60" spans="1:21" x14ac:dyDescent="0.2">
      <c r="A60" s="37" t="s">
        <v>321</v>
      </c>
      <c r="B60" s="37"/>
      <c r="C60" s="37"/>
      <c r="D60" s="37"/>
      <c r="E60" s="37"/>
      <c r="F60" s="37"/>
      <c r="G60" s="37"/>
      <c r="H60" s="37"/>
      <c r="I60" s="37"/>
      <c r="J60" s="37"/>
      <c r="K60" s="37"/>
      <c r="L60" s="37"/>
      <c r="M60" s="37"/>
      <c r="N60" s="37"/>
      <c r="O60" s="37"/>
      <c r="P60" s="37"/>
      <c r="Q60" s="37"/>
      <c r="R60" s="37"/>
      <c r="S60" s="37"/>
      <c r="T60" s="37"/>
      <c r="U60" s="37"/>
    </row>
    <row r="61" spans="1:21" x14ac:dyDescent="0.2">
      <c r="A61" s="9" t="s">
        <v>380</v>
      </c>
    </row>
    <row r="62" spans="1:21" x14ac:dyDescent="0.2">
      <c r="A62" s="9" t="s">
        <v>270</v>
      </c>
    </row>
  </sheetData>
  <pageMargins left="0.75" right="0.75" top="1" bottom="1" header="0.5" footer="0.5"/>
  <pageSetup scale="6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C9253-24C7-4396-9849-508790D457EB}">
  <sheetPr codeName="Sheet11">
    <pageSetUpPr fitToPage="1"/>
  </sheetPr>
  <dimension ref="A1:AK123"/>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140625" defaultRowHeight="11.25" x14ac:dyDescent="0.2"/>
  <cols>
    <col min="1" max="16384" width="9.140625" style="12"/>
  </cols>
  <sheetData>
    <row r="1" spans="1:37" s="13" customFormat="1" x14ac:dyDescent="0.2">
      <c r="A1" s="13" t="s">
        <v>348</v>
      </c>
      <c r="U1" s="12"/>
      <c r="V1" s="12"/>
      <c r="W1" s="12"/>
      <c r="X1" s="12"/>
      <c r="Y1" s="12"/>
      <c r="Z1" s="12"/>
      <c r="AA1" s="12"/>
      <c r="AB1" s="12"/>
      <c r="AC1" s="12"/>
      <c r="AD1" s="12"/>
      <c r="AE1" s="12"/>
      <c r="AF1" s="12"/>
      <c r="AG1" s="12"/>
      <c r="AH1" s="12"/>
      <c r="AI1" s="12"/>
      <c r="AJ1" s="12"/>
      <c r="AK1" s="12"/>
    </row>
    <row r="4" spans="1:37" x14ac:dyDescent="0.2">
      <c r="B4" s="44"/>
      <c r="C4" s="44"/>
      <c r="D4" s="44"/>
      <c r="E4" s="44"/>
      <c r="F4" s="44"/>
      <c r="G4" s="44"/>
      <c r="H4" s="43"/>
      <c r="I4" s="45" t="s">
        <v>365</v>
      </c>
      <c r="J4" s="44"/>
      <c r="K4" s="44"/>
      <c r="L4" s="44"/>
      <c r="M4" s="44"/>
      <c r="N4" s="44"/>
      <c r="O4" s="44"/>
      <c r="P4" s="44"/>
      <c r="Q4" s="44"/>
      <c r="R4" s="44"/>
      <c r="S4" s="44"/>
    </row>
    <row r="5" spans="1:37" x14ac:dyDescent="0.2">
      <c r="A5" s="37" t="s">
        <v>21</v>
      </c>
      <c r="B5" s="34" t="s">
        <v>20</v>
      </c>
      <c r="C5" s="34" t="s">
        <v>19</v>
      </c>
      <c r="D5" s="34" t="s">
        <v>18</v>
      </c>
      <c r="E5" s="34" t="s">
        <v>17</v>
      </c>
      <c r="F5" s="34" t="s">
        <v>16</v>
      </c>
      <c r="G5" s="34" t="s">
        <v>15</v>
      </c>
      <c r="H5" s="34" t="s">
        <v>14</v>
      </c>
      <c r="I5" s="34" t="s">
        <v>13</v>
      </c>
      <c r="J5" s="34" t="s">
        <v>12</v>
      </c>
      <c r="K5" s="34" t="s">
        <v>11</v>
      </c>
      <c r="L5" s="34" t="s">
        <v>10</v>
      </c>
      <c r="M5" s="34" t="s">
        <v>9</v>
      </c>
      <c r="N5" s="34" t="s">
        <v>8</v>
      </c>
      <c r="O5" s="34" t="s">
        <v>7</v>
      </c>
      <c r="P5" s="34" t="s">
        <v>6</v>
      </c>
      <c r="Q5" s="34" t="s">
        <v>5</v>
      </c>
      <c r="R5" s="34" t="s">
        <v>4</v>
      </c>
      <c r="S5" s="34" t="s">
        <v>3</v>
      </c>
    </row>
    <row r="6" spans="1:37" x14ac:dyDescent="0.2">
      <c r="B6" s="46"/>
      <c r="C6" s="42"/>
      <c r="D6" s="42"/>
      <c r="E6" s="42"/>
      <c r="F6" s="42"/>
      <c r="G6" s="42"/>
      <c r="H6" s="42"/>
      <c r="I6" s="42" t="s">
        <v>126</v>
      </c>
      <c r="J6" s="42"/>
      <c r="K6" s="42"/>
      <c r="L6" s="42"/>
      <c r="M6" s="42"/>
      <c r="N6" s="42"/>
      <c r="O6" s="42"/>
      <c r="P6" s="42"/>
      <c r="Q6" s="42"/>
      <c r="R6" s="42"/>
      <c r="S6" s="42"/>
    </row>
    <row r="7" spans="1:37" x14ac:dyDescent="0.2">
      <c r="A7" s="37"/>
      <c r="B7" s="37"/>
      <c r="C7" s="37"/>
      <c r="D7" s="37"/>
      <c r="E7" s="37"/>
      <c r="F7" s="37"/>
      <c r="G7" s="37"/>
      <c r="H7" s="37"/>
      <c r="I7" s="37"/>
      <c r="J7" s="37"/>
      <c r="K7" s="37"/>
      <c r="L7" s="37"/>
      <c r="M7" s="37"/>
      <c r="N7" s="37"/>
      <c r="O7" s="37"/>
      <c r="P7" s="37"/>
      <c r="Q7" s="37"/>
      <c r="R7" s="37"/>
      <c r="S7" s="37"/>
    </row>
    <row r="8" spans="1:37" x14ac:dyDescent="0.2">
      <c r="A8" s="41">
        <v>1994</v>
      </c>
      <c r="B8" s="145">
        <v>17.96</v>
      </c>
      <c r="C8" s="145">
        <v>18.309999999999999</v>
      </c>
      <c r="D8" s="145">
        <v>18.940000000000001</v>
      </c>
      <c r="E8" s="145">
        <v>20.29</v>
      </c>
      <c r="F8" s="145">
        <v>20.420000000000002</v>
      </c>
      <c r="G8" s="145">
        <v>20.420000000000002</v>
      </c>
      <c r="H8" s="145">
        <v>20.420000000000002</v>
      </c>
      <c r="I8" s="145">
        <v>20.420000000000002</v>
      </c>
      <c r="J8" s="145">
        <v>18.52</v>
      </c>
      <c r="K8" s="145">
        <v>17.079999999999998</v>
      </c>
      <c r="L8" s="145">
        <v>16.2</v>
      </c>
      <c r="M8" s="145">
        <v>16.2</v>
      </c>
      <c r="N8" s="108">
        <f t="shared" ref="N8:N35" si="0">AVERAGE(B8:D8)</f>
        <v>18.403333333333332</v>
      </c>
      <c r="O8" s="108">
        <f t="shared" ref="O8:O38" si="1">AVERAGE(E8:G8)</f>
        <v>20.376666666666669</v>
      </c>
      <c r="P8" s="108">
        <f t="shared" ref="P8:P38" si="2">AVERAGE(H8:J8)</f>
        <v>19.786666666666665</v>
      </c>
      <c r="Q8" s="108">
        <f t="shared" ref="Q8:Q34" si="3">AVERAGE(K8:M8)</f>
        <v>16.493333333333336</v>
      </c>
      <c r="R8" s="108">
        <f t="shared" ref="R8:R13" si="4">AVERAGE(B8:M8)</f>
        <v>18.765000000000001</v>
      </c>
      <c r="S8" s="108" t="s">
        <v>23</v>
      </c>
    </row>
    <row r="9" spans="1:37" x14ac:dyDescent="0.2">
      <c r="A9" s="87">
        <v>1995</v>
      </c>
      <c r="B9" s="145">
        <v>16.02</v>
      </c>
      <c r="C9" s="145">
        <v>15.85</v>
      </c>
      <c r="D9" s="145">
        <v>15.85</v>
      </c>
      <c r="E9" s="145">
        <v>15.85</v>
      </c>
      <c r="F9" s="145">
        <v>15.58</v>
      </c>
      <c r="G9" s="145">
        <v>15.49</v>
      </c>
      <c r="H9" s="145">
        <v>15.49</v>
      </c>
      <c r="I9" s="145">
        <v>15.49</v>
      </c>
      <c r="J9" s="145">
        <v>15.49</v>
      </c>
      <c r="K9" s="145">
        <v>15.49</v>
      </c>
      <c r="L9" s="145">
        <v>15.49</v>
      </c>
      <c r="M9" s="145">
        <v>15.49</v>
      </c>
      <c r="N9" s="108">
        <f t="shared" si="0"/>
        <v>15.906666666666666</v>
      </c>
      <c r="O9" s="108">
        <f t="shared" si="1"/>
        <v>15.64</v>
      </c>
      <c r="P9" s="108">
        <f t="shared" si="2"/>
        <v>15.49</v>
      </c>
      <c r="Q9" s="108">
        <f t="shared" si="3"/>
        <v>15.49</v>
      </c>
      <c r="R9" s="108">
        <f t="shared" si="4"/>
        <v>15.631666666666668</v>
      </c>
      <c r="S9" s="108">
        <v>15.88</v>
      </c>
    </row>
    <row r="10" spans="1:37" x14ac:dyDescent="0.2">
      <c r="A10" s="87">
        <v>1996</v>
      </c>
      <c r="B10" s="145">
        <v>14.7</v>
      </c>
      <c r="C10" s="145">
        <v>14.44</v>
      </c>
      <c r="D10" s="145">
        <v>14.44</v>
      </c>
      <c r="E10" s="145">
        <v>14.44</v>
      </c>
      <c r="F10" s="145">
        <v>14.44</v>
      </c>
      <c r="G10" s="145">
        <v>14.44</v>
      </c>
      <c r="H10" s="145">
        <v>14.44</v>
      </c>
      <c r="I10" s="145">
        <v>14.44</v>
      </c>
      <c r="J10" s="145">
        <v>14.44</v>
      </c>
      <c r="K10" s="145">
        <v>14.44</v>
      </c>
      <c r="L10" s="145">
        <v>14.44</v>
      </c>
      <c r="M10" s="145">
        <v>14.44</v>
      </c>
      <c r="N10" s="108">
        <f t="shared" si="0"/>
        <v>14.526666666666666</v>
      </c>
      <c r="O10" s="108">
        <f t="shared" si="1"/>
        <v>14.44</v>
      </c>
      <c r="P10" s="108">
        <f t="shared" si="2"/>
        <v>14.44</v>
      </c>
      <c r="Q10" s="108">
        <f t="shared" si="3"/>
        <v>14.44</v>
      </c>
      <c r="R10" s="108">
        <f t="shared" si="4"/>
        <v>14.461666666666666</v>
      </c>
      <c r="S10" s="108">
        <f t="shared" ref="S10:S15" si="5">(+Q9+N10+O10+P10)/4</f>
        <v>14.724166666666665</v>
      </c>
    </row>
    <row r="11" spans="1:37" x14ac:dyDescent="0.2">
      <c r="A11" s="87">
        <v>1997</v>
      </c>
      <c r="B11" s="145">
        <v>12.18</v>
      </c>
      <c r="C11" s="145">
        <v>10.56</v>
      </c>
      <c r="D11" s="145">
        <v>10.56</v>
      </c>
      <c r="E11" s="145">
        <v>10.56</v>
      </c>
      <c r="F11" s="145">
        <v>10.56</v>
      </c>
      <c r="G11" s="145">
        <v>10.56</v>
      </c>
      <c r="H11" s="145">
        <v>10.56</v>
      </c>
      <c r="I11" s="145">
        <v>10.56</v>
      </c>
      <c r="J11" s="145">
        <v>10.56</v>
      </c>
      <c r="K11" s="145">
        <v>10.56</v>
      </c>
      <c r="L11" s="145">
        <v>10.56</v>
      </c>
      <c r="M11" s="145">
        <v>10.56</v>
      </c>
      <c r="N11" s="108">
        <f t="shared" si="0"/>
        <v>11.100000000000001</v>
      </c>
      <c r="O11" s="108">
        <f t="shared" si="1"/>
        <v>10.56</v>
      </c>
      <c r="P11" s="108">
        <f t="shared" si="2"/>
        <v>10.56</v>
      </c>
      <c r="Q11" s="108">
        <f t="shared" si="3"/>
        <v>10.56</v>
      </c>
      <c r="R11" s="108">
        <f t="shared" si="4"/>
        <v>10.695</v>
      </c>
      <c r="S11" s="108">
        <f t="shared" si="5"/>
        <v>11.665000000000001</v>
      </c>
    </row>
    <row r="12" spans="1:37" x14ac:dyDescent="0.2">
      <c r="A12" s="87">
        <v>1998</v>
      </c>
      <c r="B12" s="145">
        <v>11.97</v>
      </c>
      <c r="C12" s="145">
        <v>11.71</v>
      </c>
      <c r="D12" s="145">
        <v>10.92</v>
      </c>
      <c r="E12" s="145">
        <v>10.210000000000001</v>
      </c>
      <c r="F12" s="145">
        <v>10.210000000000001</v>
      </c>
      <c r="G12" s="145">
        <v>10.119999999999999</v>
      </c>
      <c r="H12" s="145">
        <v>9.86</v>
      </c>
      <c r="I12" s="145">
        <v>9.86</v>
      </c>
      <c r="J12" s="145">
        <v>9.99</v>
      </c>
      <c r="K12" s="145">
        <v>10.38</v>
      </c>
      <c r="L12" s="145">
        <v>10.75</v>
      </c>
      <c r="M12" s="145">
        <v>11.01</v>
      </c>
      <c r="N12" s="108">
        <f t="shared" si="0"/>
        <v>11.533333333333333</v>
      </c>
      <c r="O12" s="108">
        <f t="shared" si="1"/>
        <v>10.18</v>
      </c>
      <c r="P12" s="108">
        <f t="shared" si="2"/>
        <v>9.9033333333333342</v>
      </c>
      <c r="Q12" s="108">
        <f t="shared" si="3"/>
        <v>10.713333333333333</v>
      </c>
      <c r="R12" s="108">
        <f t="shared" si="4"/>
        <v>10.5825</v>
      </c>
      <c r="S12" s="108">
        <f t="shared" si="5"/>
        <v>10.544166666666667</v>
      </c>
    </row>
    <row r="13" spans="1:37" x14ac:dyDescent="0.2">
      <c r="A13" s="41">
        <v>1999</v>
      </c>
      <c r="B13" s="145">
        <v>11.27</v>
      </c>
      <c r="C13" s="145">
        <v>11.27</v>
      </c>
      <c r="D13" s="145">
        <v>11.44</v>
      </c>
      <c r="E13" s="145">
        <v>11.62</v>
      </c>
      <c r="F13" s="145">
        <v>11.62</v>
      </c>
      <c r="G13" s="145">
        <v>11.62</v>
      </c>
      <c r="H13" s="145">
        <v>11.62</v>
      </c>
      <c r="I13" s="145">
        <v>11.62</v>
      </c>
      <c r="J13" s="145">
        <v>11.62</v>
      </c>
      <c r="K13" s="145">
        <v>12.18</v>
      </c>
      <c r="L13" s="145">
        <v>12.32</v>
      </c>
      <c r="M13" s="145">
        <v>12.32</v>
      </c>
      <c r="N13" s="108">
        <f t="shared" si="0"/>
        <v>11.326666666666666</v>
      </c>
      <c r="O13" s="108">
        <f t="shared" si="1"/>
        <v>11.62</v>
      </c>
      <c r="P13" s="108">
        <f t="shared" si="2"/>
        <v>11.62</v>
      </c>
      <c r="Q13" s="108">
        <f t="shared" si="3"/>
        <v>12.273333333333333</v>
      </c>
      <c r="R13" s="108">
        <f t="shared" si="4"/>
        <v>11.709999999999999</v>
      </c>
      <c r="S13" s="108">
        <f t="shared" si="5"/>
        <v>11.319999999999999</v>
      </c>
    </row>
    <row r="14" spans="1:37" x14ac:dyDescent="0.2">
      <c r="A14" s="41">
        <v>2000</v>
      </c>
      <c r="B14" s="145">
        <v>11.88</v>
      </c>
      <c r="C14" s="145">
        <v>11.27</v>
      </c>
      <c r="D14" s="145">
        <v>11.27</v>
      </c>
      <c r="E14" s="145">
        <v>11.27</v>
      </c>
      <c r="F14" s="145">
        <v>11.27</v>
      </c>
      <c r="G14" s="145">
        <v>11.27</v>
      </c>
      <c r="H14" s="145">
        <v>11.27</v>
      </c>
      <c r="I14" s="145">
        <v>11.27</v>
      </c>
      <c r="J14" s="145">
        <v>11.27</v>
      </c>
      <c r="K14" s="145">
        <v>11.27</v>
      </c>
      <c r="L14" s="145">
        <v>11.27</v>
      </c>
      <c r="M14" s="145">
        <v>11.27</v>
      </c>
      <c r="N14" s="108">
        <f t="shared" si="0"/>
        <v>11.473333333333334</v>
      </c>
      <c r="O14" s="108">
        <f t="shared" si="1"/>
        <v>11.270000000000001</v>
      </c>
      <c r="P14" s="108">
        <f t="shared" si="2"/>
        <v>11.270000000000001</v>
      </c>
      <c r="Q14" s="108">
        <f t="shared" si="3"/>
        <v>11.270000000000001</v>
      </c>
      <c r="R14" s="108">
        <f>AVERAGE(B14:M14)</f>
        <v>11.320833333333331</v>
      </c>
      <c r="S14" s="108">
        <f t="shared" si="5"/>
        <v>11.571666666666669</v>
      </c>
    </row>
    <row r="15" spans="1:37" x14ac:dyDescent="0.2">
      <c r="A15" s="41">
        <v>2001</v>
      </c>
      <c r="B15" s="145">
        <v>11.97</v>
      </c>
      <c r="C15" s="145">
        <v>11.97</v>
      </c>
      <c r="D15" s="145">
        <v>11.97</v>
      </c>
      <c r="E15" s="145">
        <v>11.97</v>
      </c>
      <c r="F15" s="145">
        <v>11.97</v>
      </c>
      <c r="G15" s="145">
        <v>11.97</v>
      </c>
      <c r="H15" s="145">
        <v>11.97</v>
      </c>
      <c r="I15" s="145">
        <v>11.97</v>
      </c>
      <c r="J15" s="145">
        <v>11.57</v>
      </c>
      <c r="K15" s="145">
        <v>11.57</v>
      </c>
      <c r="L15" s="145">
        <v>11.97</v>
      </c>
      <c r="M15" s="145">
        <v>11.97</v>
      </c>
      <c r="N15" s="108">
        <f t="shared" si="0"/>
        <v>11.97</v>
      </c>
      <c r="O15" s="108">
        <f t="shared" si="1"/>
        <v>11.97</v>
      </c>
      <c r="P15" s="108">
        <f t="shared" si="2"/>
        <v>11.836666666666668</v>
      </c>
      <c r="Q15" s="108">
        <f t="shared" si="3"/>
        <v>11.836666666666666</v>
      </c>
      <c r="R15" s="108">
        <f>AVERAGE(B15:M15)</f>
        <v>11.903333333333334</v>
      </c>
      <c r="S15" s="108">
        <f t="shared" si="5"/>
        <v>11.761666666666667</v>
      </c>
    </row>
    <row r="16" spans="1:37" x14ac:dyDescent="0.2">
      <c r="A16" s="41">
        <v>2002</v>
      </c>
      <c r="B16" s="145">
        <v>13.2</v>
      </c>
      <c r="C16" s="145">
        <v>13.12</v>
      </c>
      <c r="D16" s="145">
        <v>13.03</v>
      </c>
      <c r="E16" s="145">
        <v>13.03</v>
      </c>
      <c r="F16" s="145">
        <v>13.03</v>
      </c>
      <c r="G16" s="145">
        <v>13.03</v>
      </c>
      <c r="H16" s="145">
        <v>13.03</v>
      </c>
      <c r="I16" s="145">
        <v>13.03</v>
      </c>
      <c r="J16" s="145">
        <v>13.03</v>
      </c>
      <c r="K16" s="145">
        <v>13.03</v>
      </c>
      <c r="L16" s="145">
        <v>13.03</v>
      </c>
      <c r="M16" s="145">
        <v>13.03</v>
      </c>
      <c r="N16" s="108">
        <f t="shared" si="0"/>
        <v>13.116666666666667</v>
      </c>
      <c r="O16" s="108">
        <f t="shared" si="1"/>
        <v>13.03</v>
      </c>
      <c r="P16" s="108">
        <f t="shared" si="2"/>
        <v>13.03</v>
      </c>
      <c r="Q16" s="108">
        <f t="shared" si="3"/>
        <v>13.03</v>
      </c>
      <c r="R16" s="108">
        <f t="shared" ref="R16:R34" si="6">AVERAGE(N16:Q16)</f>
        <v>13.051666666666668</v>
      </c>
      <c r="S16" s="108">
        <f t="shared" ref="S16:S33" si="7">(Q15+N16+O16+P16)/4</f>
        <v>12.753333333333334</v>
      </c>
    </row>
    <row r="17" spans="1:37" x14ac:dyDescent="0.2">
      <c r="A17" s="41">
        <v>2003</v>
      </c>
      <c r="B17" s="145">
        <v>13.73</v>
      </c>
      <c r="C17" s="145">
        <v>13.2</v>
      </c>
      <c r="D17" s="145">
        <v>13.2</v>
      </c>
      <c r="E17" s="145">
        <v>13.2</v>
      </c>
      <c r="F17" s="145">
        <v>13.2</v>
      </c>
      <c r="G17" s="145">
        <v>13.2</v>
      </c>
      <c r="H17" s="145">
        <v>13.2</v>
      </c>
      <c r="I17" s="145">
        <v>13.2</v>
      </c>
      <c r="J17" s="145">
        <v>13.2</v>
      </c>
      <c r="K17" s="145">
        <v>13.2</v>
      </c>
      <c r="L17" s="145">
        <v>13.2</v>
      </c>
      <c r="M17" s="145">
        <v>13.2</v>
      </c>
      <c r="N17" s="108">
        <f t="shared" si="0"/>
        <v>13.376666666666665</v>
      </c>
      <c r="O17" s="108">
        <f t="shared" si="1"/>
        <v>13.199999999999998</v>
      </c>
      <c r="P17" s="108">
        <f t="shared" si="2"/>
        <v>13.199999999999998</v>
      </c>
      <c r="Q17" s="108">
        <f t="shared" si="3"/>
        <v>13.199999999999998</v>
      </c>
      <c r="R17" s="108">
        <f t="shared" si="6"/>
        <v>13.244166666666663</v>
      </c>
      <c r="S17" s="108">
        <f t="shared" si="7"/>
        <v>13.201666666666664</v>
      </c>
    </row>
    <row r="18" spans="1:37" x14ac:dyDescent="0.2">
      <c r="A18" s="41">
        <v>2004</v>
      </c>
      <c r="B18" s="145">
        <v>13.2</v>
      </c>
      <c r="C18" s="145">
        <v>13.2</v>
      </c>
      <c r="D18" s="145">
        <v>13.2</v>
      </c>
      <c r="E18" s="145">
        <v>13.2</v>
      </c>
      <c r="F18" s="145">
        <v>13.2</v>
      </c>
      <c r="G18" s="145">
        <v>13.2</v>
      </c>
      <c r="H18" s="145">
        <v>13.2</v>
      </c>
      <c r="I18" s="145">
        <v>13.2</v>
      </c>
      <c r="J18" s="145">
        <v>13.2</v>
      </c>
      <c r="K18" s="145">
        <v>13.2</v>
      </c>
      <c r="L18" s="145">
        <v>13.2</v>
      </c>
      <c r="M18" s="145">
        <v>13.2</v>
      </c>
      <c r="N18" s="108">
        <f t="shared" si="0"/>
        <v>13.199999999999998</v>
      </c>
      <c r="O18" s="108">
        <f t="shared" si="1"/>
        <v>13.199999999999998</v>
      </c>
      <c r="P18" s="108">
        <f t="shared" si="2"/>
        <v>13.199999999999998</v>
      </c>
      <c r="Q18" s="108">
        <f t="shared" si="3"/>
        <v>13.199999999999998</v>
      </c>
      <c r="R18" s="108">
        <f t="shared" si="6"/>
        <v>13.199999999999998</v>
      </c>
      <c r="S18" s="108">
        <f t="shared" si="7"/>
        <v>13.199999999999998</v>
      </c>
    </row>
    <row r="19" spans="1:37" x14ac:dyDescent="0.2">
      <c r="A19" s="41">
        <v>2005</v>
      </c>
      <c r="B19" s="145">
        <v>13.2</v>
      </c>
      <c r="C19" s="145">
        <v>13.2</v>
      </c>
      <c r="D19" s="145">
        <v>13.2</v>
      </c>
      <c r="E19" s="145">
        <v>13.2</v>
      </c>
      <c r="F19" s="145">
        <v>13.2</v>
      </c>
      <c r="G19" s="145">
        <v>13.2</v>
      </c>
      <c r="H19" s="145">
        <v>13.2</v>
      </c>
      <c r="I19" s="145">
        <v>13.2</v>
      </c>
      <c r="J19" s="145">
        <v>13.2</v>
      </c>
      <c r="K19" s="145">
        <v>13.2</v>
      </c>
      <c r="L19" s="145">
        <v>14.7</v>
      </c>
      <c r="M19" s="145">
        <v>16.2</v>
      </c>
      <c r="N19" s="108">
        <f t="shared" si="0"/>
        <v>13.199999999999998</v>
      </c>
      <c r="O19" s="108">
        <f t="shared" si="1"/>
        <v>13.199999999999998</v>
      </c>
      <c r="P19" s="108">
        <f t="shared" si="2"/>
        <v>13.199999999999998</v>
      </c>
      <c r="Q19" s="108">
        <f t="shared" si="3"/>
        <v>14.699999999999998</v>
      </c>
      <c r="R19" s="108">
        <f t="shared" si="6"/>
        <v>13.574999999999998</v>
      </c>
      <c r="S19" s="108">
        <f t="shared" si="7"/>
        <v>13.199999999999998</v>
      </c>
    </row>
    <row r="20" spans="1:37" x14ac:dyDescent="0.2">
      <c r="A20" s="41">
        <v>2006</v>
      </c>
      <c r="B20" s="145">
        <v>16.2</v>
      </c>
      <c r="C20" s="145">
        <v>16.2</v>
      </c>
      <c r="D20" s="145">
        <v>16.2</v>
      </c>
      <c r="E20" s="145">
        <v>16.2</v>
      </c>
      <c r="F20" s="145">
        <v>16.2</v>
      </c>
      <c r="G20" s="145">
        <v>16.2</v>
      </c>
      <c r="H20" s="145">
        <v>16.2</v>
      </c>
      <c r="I20" s="145">
        <v>16.2</v>
      </c>
      <c r="J20" s="145">
        <v>16.34</v>
      </c>
      <c r="K20" s="145">
        <v>17.87</v>
      </c>
      <c r="L20" s="145">
        <v>20.25</v>
      </c>
      <c r="M20" s="145">
        <v>20.25</v>
      </c>
      <c r="N20" s="108">
        <f t="shared" si="0"/>
        <v>16.2</v>
      </c>
      <c r="O20" s="108">
        <f t="shared" si="1"/>
        <v>16.2</v>
      </c>
      <c r="P20" s="108">
        <f t="shared" si="2"/>
        <v>16.246666666666666</v>
      </c>
      <c r="Q20" s="108">
        <f t="shared" si="3"/>
        <v>19.456666666666667</v>
      </c>
      <c r="R20" s="108">
        <f t="shared" si="6"/>
        <v>17.025833333333331</v>
      </c>
      <c r="S20" s="108">
        <f t="shared" si="7"/>
        <v>15.836666666666666</v>
      </c>
    </row>
    <row r="21" spans="1:37" x14ac:dyDescent="0.2">
      <c r="A21" s="41">
        <v>2007</v>
      </c>
      <c r="B21" s="145">
        <v>20.25</v>
      </c>
      <c r="C21" s="145">
        <v>20.25</v>
      </c>
      <c r="D21" s="145">
        <v>20.25</v>
      </c>
      <c r="E21" s="145">
        <v>20.25</v>
      </c>
      <c r="F21" s="145">
        <v>20.25</v>
      </c>
      <c r="G21" s="145">
        <v>20.25</v>
      </c>
      <c r="H21" s="145">
        <v>20.25</v>
      </c>
      <c r="I21" s="145">
        <v>20.25</v>
      </c>
      <c r="J21" s="145">
        <v>20.25</v>
      </c>
      <c r="K21" s="145">
        <v>23.42</v>
      </c>
      <c r="L21" s="145">
        <v>24.47</v>
      </c>
      <c r="M21" s="145">
        <v>24.47</v>
      </c>
      <c r="N21" s="108">
        <f t="shared" si="0"/>
        <v>20.25</v>
      </c>
      <c r="O21" s="108">
        <f t="shared" si="1"/>
        <v>20.25</v>
      </c>
      <c r="P21" s="108">
        <f t="shared" si="2"/>
        <v>20.25</v>
      </c>
      <c r="Q21" s="108">
        <f t="shared" si="3"/>
        <v>24.12</v>
      </c>
      <c r="R21" s="108">
        <f t="shared" si="6"/>
        <v>21.217500000000001</v>
      </c>
      <c r="S21" s="108">
        <f t="shared" si="7"/>
        <v>20.051666666666666</v>
      </c>
    </row>
    <row r="22" spans="1:37" x14ac:dyDescent="0.2">
      <c r="A22" s="41">
        <v>2008</v>
      </c>
      <c r="B22" s="145">
        <v>24.47</v>
      </c>
      <c r="C22" s="145">
        <v>24.47</v>
      </c>
      <c r="D22" s="145">
        <v>24.47</v>
      </c>
      <c r="E22" s="145">
        <v>24.47</v>
      </c>
      <c r="F22" s="145">
        <v>24.47</v>
      </c>
      <c r="G22" s="145">
        <v>24.47</v>
      </c>
      <c r="H22" s="145">
        <v>24.47</v>
      </c>
      <c r="I22" s="145">
        <v>24.47</v>
      </c>
      <c r="J22" s="145">
        <v>24.47</v>
      </c>
      <c r="K22" s="145">
        <v>24.47</v>
      </c>
      <c r="L22" s="145">
        <v>24.47</v>
      </c>
      <c r="M22" s="145">
        <v>24.82</v>
      </c>
      <c r="N22" s="108">
        <f t="shared" si="0"/>
        <v>24.47</v>
      </c>
      <c r="O22" s="108">
        <f t="shared" si="1"/>
        <v>24.47</v>
      </c>
      <c r="P22" s="108">
        <f t="shared" si="2"/>
        <v>24.47</v>
      </c>
      <c r="Q22" s="108">
        <f t="shared" si="3"/>
        <v>24.586666666666662</v>
      </c>
      <c r="R22" s="108">
        <f t="shared" si="6"/>
        <v>24.499166666666664</v>
      </c>
      <c r="S22" s="108">
        <f t="shared" si="7"/>
        <v>24.3825</v>
      </c>
    </row>
    <row r="23" spans="1:37" x14ac:dyDescent="0.2">
      <c r="A23" s="41">
        <v>2009</v>
      </c>
      <c r="B23" s="145">
        <v>25.880281690140848</v>
      </c>
      <c r="C23" s="145">
        <v>25.880281690140848</v>
      </c>
      <c r="D23" s="145">
        <v>25.880281690140848</v>
      </c>
      <c r="E23" s="145">
        <v>25.880281690140848</v>
      </c>
      <c r="F23" s="145">
        <v>25.880281690140848</v>
      </c>
      <c r="G23" s="145">
        <v>25.880281690140848</v>
      </c>
      <c r="H23" s="145">
        <v>25.880281690140848</v>
      </c>
      <c r="I23" s="145">
        <v>25.880281690140848</v>
      </c>
      <c r="J23" s="145">
        <v>25.880281690140848</v>
      </c>
      <c r="K23" s="145">
        <v>25.880281690140848</v>
      </c>
      <c r="L23" s="145">
        <v>25.880281690140848</v>
      </c>
      <c r="M23" s="145">
        <v>25.880281690140848</v>
      </c>
      <c r="N23" s="108">
        <f t="shared" si="0"/>
        <v>25.880281690140848</v>
      </c>
      <c r="O23" s="108">
        <f t="shared" si="1"/>
        <v>25.880281690140848</v>
      </c>
      <c r="P23" s="108">
        <f t="shared" si="2"/>
        <v>25.880281690140848</v>
      </c>
      <c r="Q23" s="108">
        <f t="shared" si="3"/>
        <v>25.880281690140848</v>
      </c>
      <c r="R23" s="108">
        <f t="shared" si="6"/>
        <v>25.880281690140848</v>
      </c>
      <c r="S23" s="108">
        <f t="shared" si="7"/>
        <v>25.5568779342723</v>
      </c>
    </row>
    <row r="24" spans="1:37" x14ac:dyDescent="0.2">
      <c r="A24" s="41">
        <v>2010</v>
      </c>
      <c r="B24" s="145">
        <v>23.63</v>
      </c>
      <c r="C24" s="145">
        <v>21.65</v>
      </c>
      <c r="D24" s="145">
        <v>21.65</v>
      </c>
      <c r="E24" s="145">
        <v>21.65</v>
      </c>
      <c r="F24" s="145">
        <v>21.65</v>
      </c>
      <c r="G24" s="145">
        <v>21.65</v>
      </c>
      <c r="H24" s="145">
        <v>21.65</v>
      </c>
      <c r="I24" s="145">
        <v>21.65</v>
      </c>
      <c r="J24" s="145">
        <v>21.65</v>
      </c>
      <c r="K24" s="145">
        <v>21.65</v>
      </c>
      <c r="L24" s="145">
        <v>21.65</v>
      </c>
      <c r="M24" s="145">
        <v>21.65</v>
      </c>
      <c r="N24" s="108">
        <f t="shared" si="0"/>
        <v>22.310000000000002</v>
      </c>
      <c r="O24" s="108">
        <f t="shared" si="1"/>
        <v>21.649999999999995</v>
      </c>
      <c r="P24" s="108">
        <f t="shared" si="2"/>
        <v>21.649999999999995</v>
      </c>
      <c r="Q24" s="108">
        <f t="shared" si="3"/>
        <v>21.649999999999995</v>
      </c>
      <c r="R24" s="108">
        <f t="shared" si="6"/>
        <v>21.814999999999994</v>
      </c>
      <c r="S24" s="108">
        <f t="shared" si="7"/>
        <v>22.872570422535208</v>
      </c>
    </row>
    <row r="25" spans="1:37" x14ac:dyDescent="0.2">
      <c r="A25" s="41">
        <v>2011</v>
      </c>
      <c r="B25" s="145">
        <v>21.65</v>
      </c>
      <c r="C25" s="145">
        <v>21.65</v>
      </c>
      <c r="D25" s="145">
        <v>21.65</v>
      </c>
      <c r="E25" s="145">
        <v>21.65</v>
      </c>
      <c r="F25" s="145">
        <v>21.65</v>
      </c>
      <c r="G25" s="145">
        <v>21.65</v>
      </c>
      <c r="H25" s="145">
        <v>21.65</v>
      </c>
      <c r="I25" s="145">
        <v>21.65</v>
      </c>
      <c r="J25" s="145">
        <v>21.65</v>
      </c>
      <c r="K25" s="145">
        <v>21.65</v>
      </c>
      <c r="L25" s="145">
        <v>21.65</v>
      </c>
      <c r="M25" s="145">
        <v>21.65</v>
      </c>
      <c r="N25" s="108">
        <f t="shared" si="0"/>
        <v>21.649999999999995</v>
      </c>
      <c r="O25" s="108">
        <f t="shared" si="1"/>
        <v>21.649999999999995</v>
      </c>
      <c r="P25" s="108">
        <f t="shared" si="2"/>
        <v>21.649999999999995</v>
      </c>
      <c r="Q25" s="108">
        <f t="shared" si="3"/>
        <v>21.649999999999995</v>
      </c>
      <c r="R25" s="108">
        <f t="shared" si="6"/>
        <v>21.649999999999995</v>
      </c>
      <c r="S25" s="108">
        <f t="shared" si="7"/>
        <v>21.649999999999995</v>
      </c>
    </row>
    <row r="26" spans="1:37" x14ac:dyDescent="0.2">
      <c r="A26" s="41">
        <v>2012</v>
      </c>
      <c r="B26" s="145">
        <v>24.47</v>
      </c>
      <c r="C26" s="145">
        <v>24.47</v>
      </c>
      <c r="D26" s="145">
        <v>24.47</v>
      </c>
      <c r="E26" s="145">
        <v>24.47</v>
      </c>
      <c r="F26" s="145">
        <v>24.47</v>
      </c>
      <c r="G26" s="145">
        <v>24.47</v>
      </c>
      <c r="H26" s="145">
        <v>24.47</v>
      </c>
      <c r="I26" s="145">
        <v>24.47</v>
      </c>
      <c r="J26" s="145">
        <v>24.47</v>
      </c>
      <c r="K26" s="145">
        <v>24.47</v>
      </c>
      <c r="L26" s="145">
        <v>24.47</v>
      </c>
      <c r="M26" s="145">
        <v>24.47</v>
      </c>
      <c r="N26" s="108">
        <f t="shared" si="0"/>
        <v>24.47</v>
      </c>
      <c r="O26" s="108">
        <f t="shared" si="1"/>
        <v>24.47</v>
      </c>
      <c r="P26" s="108">
        <f t="shared" si="2"/>
        <v>24.47</v>
      </c>
      <c r="Q26" s="108">
        <f t="shared" si="3"/>
        <v>24.47</v>
      </c>
      <c r="R26" s="108">
        <f t="shared" si="6"/>
        <v>24.47</v>
      </c>
      <c r="S26" s="108">
        <f t="shared" si="7"/>
        <v>23.764999999999997</v>
      </c>
    </row>
    <row r="27" spans="1:37" x14ac:dyDescent="0.2">
      <c r="A27" s="41">
        <v>2013</v>
      </c>
      <c r="B27" s="145">
        <v>28.7</v>
      </c>
      <c r="C27" s="145">
        <v>28.7</v>
      </c>
      <c r="D27" s="145">
        <v>28.7</v>
      </c>
      <c r="E27" s="145">
        <v>28.7</v>
      </c>
      <c r="F27" s="145">
        <v>28.7</v>
      </c>
      <c r="G27" s="145">
        <v>28.7</v>
      </c>
      <c r="H27" s="145">
        <v>28.7</v>
      </c>
      <c r="I27" s="145">
        <v>28.7</v>
      </c>
      <c r="J27" s="145">
        <v>28.7</v>
      </c>
      <c r="K27" s="145">
        <v>28.7</v>
      </c>
      <c r="L27" s="145">
        <v>28.7</v>
      </c>
      <c r="M27" s="145">
        <v>28.7</v>
      </c>
      <c r="N27" s="108">
        <f t="shared" si="0"/>
        <v>28.7</v>
      </c>
      <c r="O27" s="108">
        <f t="shared" si="1"/>
        <v>28.7</v>
      </c>
      <c r="P27" s="108">
        <f t="shared" si="2"/>
        <v>28.7</v>
      </c>
      <c r="Q27" s="108">
        <f t="shared" si="3"/>
        <v>28.7</v>
      </c>
      <c r="R27" s="108">
        <f t="shared" si="6"/>
        <v>28.7</v>
      </c>
      <c r="S27" s="108">
        <f t="shared" si="7"/>
        <v>27.642500000000002</v>
      </c>
    </row>
    <row r="28" spans="1:37" s="13" customFormat="1" x14ac:dyDescent="0.2">
      <c r="A28" s="41">
        <v>2014</v>
      </c>
      <c r="B28" s="145">
        <v>21.65</v>
      </c>
      <c r="C28" s="145">
        <v>21.65</v>
      </c>
      <c r="D28" s="145">
        <v>22.93</v>
      </c>
      <c r="E28" s="145">
        <v>23.06</v>
      </c>
      <c r="F28" s="145">
        <v>23.06</v>
      </c>
      <c r="G28" s="145">
        <v>23.06</v>
      </c>
      <c r="H28" s="145">
        <v>23.06</v>
      </c>
      <c r="I28" s="145">
        <v>23.06</v>
      </c>
      <c r="J28" s="145">
        <v>23.06</v>
      </c>
      <c r="K28" s="145">
        <v>23.06</v>
      </c>
      <c r="L28" s="145">
        <v>23.06</v>
      </c>
      <c r="M28" s="145">
        <v>23.94</v>
      </c>
      <c r="N28" s="108">
        <f t="shared" si="0"/>
        <v>22.076666666666664</v>
      </c>
      <c r="O28" s="108">
        <f t="shared" si="1"/>
        <v>23.06</v>
      </c>
      <c r="P28" s="108">
        <f t="shared" si="2"/>
        <v>23.06</v>
      </c>
      <c r="Q28" s="108">
        <f t="shared" si="3"/>
        <v>23.353333333333335</v>
      </c>
      <c r="R28" s="108">
        <f t="shared" si="6"/>
        <v>22.887499999999999</v>
      </c>
      <c r="S28" s="108">
        <f t="shared" si="7"/>
        <v>24.224166666666665</v>
      </c>
      <c r="T28" s="12"/>
      <c r="U28" s="12"/>
      <c r="V28" s="12"/>
      <c r="W28" s="12"/>
      <c r="X28" s="12"/>
      <c r="Y28" s="12"/>
      <c r="Z28" s="12"/>
      <c r="AA28" s="12"/>
      <c r="AB28" s="12"/>
      <c r="AC28" s="12"/>
      <c r="AD28" s="12"/>
      <c r="AE28" s="12"/>
      <c r="AF28" s="12"/>
      <c r="AG28" s="12"/>
      <c r="AH28" s="12"/>
      <c r="AI28" s="12"/>
      <c r="AJ28" s="12"/>
      <c r="AK28" s="12"/>
    </row>
    <row r="29" spans="1:37" x14ac:dyDescent="0.2">
      <c r="A29" s="41">
        <v>2015</v>
      </c>
      <c r="B29" s="145">
        <v>26.58</v>
      </c>
      <c r="C29" s="145">
        <v>26.58</v>
      </c>
      <c r="D29" s="145">
        <v>26.58</v>
      </c>
      <c r="E29" s="145">
        <v>26.58</v>
      </c>
      <c r="F29" s="145">
        <v>26.58</v>
      </c>
      <c r="G29" s="145">
        <v>26.58</v>
      </c>
      <c r="H29" s="145">
        <v>26.58</v>
      </c>
      <c r="I29" s="145">
        <v>26.58</v>
      </c>
      <c r="J29" s="145">
        <v>26.58</v>
      </c>
      <c r="K29" s="145">
        <v>26.58</v>
      </c>
      <c r="L29" s="145">
        <v>26.58</v>
      </c>
      <c r="M29" s="145">
        <v>26.58</v>
      </c>
      <c r="N29" s="108">
        <f t="shared" si="0"/>
        <v>26.58</v>
      </c>
      <c r="O29" s="108">
        <f t="shared" si="1"/>
        <v>26.58</v>
      </c>
      <c r="P29" s="108">
        <f t="shared" si="2"/>
        <v>26.58</v>
      </c>
      <c r="Q29" s="108">
        <f t="shared" si="3"/>
        <v>26.58</v>
      </c>
      <c r="R29" s="108">
        <f t="shared" si="6"/>
        <v>26.58</v>
      </c>
      <c r="S29" s="108">
        <f t="shared" si="7"/>
        <v>25.773333333333333</v>
      </c>
    </row>
    <row r="30" spans="1:37" x14ac:dyDescent="0.2">
      <c r="A30" s="41">
        <v>2016</v>
      </c>
      <c r="B30" s="145">
        <v>31.51</v>
      </c>
      <c r="C30" s="145">
        <v>31.51</v>
      </c>
      <c r="D30" s="145">
        <v>31.51</v>
      </c>
      <c r="E30" s="145">
        <v>31.51</v>
      </c>
      <c r="F30" s="145">
        <v>31.51</v>
      </c>
      <c r="G30" s="145">
        <v>31.51</v>
      </c>
      <c r="H30" s="145">
        <v>31.51</v>
      </c>
      <c r="I30" s="145">
        <v>31.51</v>
      </c>
      <c r="J30" s="145">
        <v>31.51</v>
      </c>
      <c r="K30" s="145">
        <v>31.51</v>
      </c>
      <c r="L30" s="145">
        <v>31.51</v>
      </c>
      <c r="M30" s="145">
        <v>31.51</v>
      </c>
      <c r="N30" s="108">
        <f>AVERAGE(B30:D30)</f>
        <v>31.51</v>
      </c>
      <c r="O30" s="108">
        <f>AVERAGE(E30:G30)</f>
        <v>31.51</v>
      </c>
      <c r="P30" s="108">
        <f>AVERAGE(H30:J30)</f>
        <v>31.51</v>
      </c>
      <c r="Q30" s="108">
        <f>AVERAGE(K30:M30)</f>
        <v>31.51</v>
      </c>
      <c r="R30" s="108">
        <f t="shared" si="6"/>
        <v>31.51</v>
      </c>
      <c r="S30" s="108">
        <f t="shared" si="7"/>
        <v>30.277500000000003</v>
      </c>
    </row>
    <row r="31" spans="1:37" x14ac:dyDescent="0.2">
      <c r="A31" s="41">
        <v>2017</v>
      </c>
      <c r="B31" s="145">
        <v>33.630000000000003</v>
      </c>
      <c r="C31" s="145">
        <v>33.630000000000003</v>
      </c>
      <c r="D31" s="145">
        <v>33.630000000000003</v>
      </c>
      <c r="E31" s="145">
        <v>33.630000000000003</v>
      </c>
      <c r="F31" s="145">
        <v>33.630000000000003</v>
      </c>
      <c r="G31" s="145">
        <v>33.630000000000003</v>
      </c>
      <c r="H31" s="145">
        <v>33.630000000000003</v>
      </c>
      <c r="I31" s="145">
        <v>33.630000000000003</v>
      </c>
      <c r="J31" s="145">
        <v>33.630000000000003</v>
      </c>
      <c r="K31" s="145">
        <v>33.630000000000003</v>
      </c>
      <c r="L31" s="145">
        <v>33.630000000000003</v>
      </c>
      <c r="M31" s="145">
        <v>33.630000000000003</v>
      </c>
      <c r="N31" s="108">
        <f t="shared" si="0"/>
        <v>33.630000000000003</v>
      </c>
      <c r="O31" s="108">
        <f t="shared" si="1"/>
        <v>33.630000000000003</v>
      </c>
      <c r="P31" s="108">
        <f t="shared" si="2"/>
        <v>33.630000000000003</v>
      </c>
      <c r="Q31" s="108">
        <f t="shared" si="3"/>
        <v>33.630000000000003</v>
      </c>
      <c r="R31" s="108">
        <f t="shared" si="6"/>
        <v>33.630000000000003</v>
      </c>
      <c r="S31" s="108">
        <f t="shared" si="7"/>
        <v>33.1</v>
      </c>
    </row>
    <row r="32" spans="1:37" x14ac:dyDescent="0.2">
      <c r="A32" s="41">
        <v>2018</v>
      </c>
      <c r="B32" s="145">
        <v>34.86</v>
      </c>
      <c r="C32" s="145">
        <v>34.86</v>
      </c>
      <c r="D32" s="145">
        <v>34.86</v>
      </c>
      <c r="E32" s="145">
        <v>34.86</v>
      </c>
      <c r="F32" s="145">
        <v>34.86</v>
      </c>
      <c r="G32" s="145">
        <v>34.86</v>
      </c>
      <c r="H32" s="145">
        <v>34.86</v>
      </c>
      <c r="I32" s="145">
        <v>34.86</v>
      </c>
      <c r="J32" s="145">
        <v>34.86</v>
      </c>
      <c r="K32" s="145">
        <v>34.86</v>
      </c>
      <c r="L32" s="145">
        <v>34.86</v>
      </c>
      <c r="M32" s="145">
        <v>34.86</v>
      </c>
      <c r="N32" s="108">
        <f t="shared" si="0"/>
        <v>34.86</v>
      </c>
      <c r="O32" s="108">
        <f t="shared" si="1"/>
        <v>34.86</v>
      </c>
      <c r="P32" s="108">
        <f t="shared" si="2"/>
        <v>34.86</v>
      </c>
      <c r="Q32" s="108">
        <f t="shared" si="3"/>
        <v>34.86</v>
      </c>
      <c r="R32" s="108">
        <f t="shared" si="6"/>
        <v>34.86</v>
      </c>
      <c r="S32" s="108">
        <f t="shared" si="7"/>
        <v>34.552500000000002</v>
      </c>
    </row>
    <row r="33" spans="1:19" x14ac:dyDescent="0.2">
      <c r="A33" s="41">
        <v>2019</v>
      </c>
      <c r="B33" s="145">
        <v>35.21</v>
      </c>
      <c r="C33" s="145">
        <v>35.21</v>
      </c>
      <c r="D33" s="145">
        <v>35.21</v>
      </c>
      <c r="E33" s="145">
        <v>35.21</v>
      </c>
      <c r="F33" s="145">
        <v>35.21</v>
      </c>
      <c r="G33" s="145">
        <v>35.21</v>
      </c>
      <c r="H33" s="145">
        <v>35.21</v>
      </c>
      <c r="I33" s="145">
        <v>35.21</v>
      </c>
      <c r="J33" s="145">
        <v>35.21</v>
      </c>
      <c r="K33" s="145">
        <v>35.21</v>
      </c>
      <c r="L33" s="145">
        <v>35.21</v>
      </c>
      <c r="M33" s="145">
        <v>35.21</v>
      </c>
      <c r="N33" s="108">
        <f t="shared" si="0"/>
        <v>35.21</v>
      </c>
      <c r="O33" s="108">
        <f t="shared" si="1"/>
        <v>35.21</v>
      </c>
      <c r="P33" s="108">
        <f t="shared" si="2"/>
        <v>35.21</v>
      </c>
      <c r="Q33" s="108">
        <f t="shared" si="3"/>
        <v>35.21</v>
      </c>
      <c r="R33" s="108">
        <f t="shared" si="6"/>
        <v>35.21</v>
      </c>
      <c r="S33" s="108">
        <f t="shared" si="7"/>
        <v>35.122500000000002</v>
      </c>
    </row>
    <row r="34" spans="1:19" x14ac:dyDescent="0.2">
      <c r="A34" s="41">
        <v>2020</v>
      </c>
      <c r="B34" s="145">
        <v>35.92</v>
      </c>
      <c r="C34" s="145">
        <v>35.92</v>
      </c>
      <c r="D34" s="145">
        <v>35.92</v>
      </c>
      <c r="E34" s="145">
        <v>35.92</v>
      </c>
      <c r="F34" s="145">
        <v>35.92</v>
      </c>
      <c r="G34" s="145">
        <v>35.92</v>
      </c>
      <c r="H34" s="145">
        <v>35.92</v>
      </c>
      <c r="I34" s="145">
        <v>35.92</v>
      </c>
      <c r="J34" s="145">
        <v>35.92</v>
      </c>
      <c r="K34" s="145">
        <v>35.92</v>
      </c>
      <c r="L34" s="145">
        <v>35.92</v>
      </c>
      <c r="M34" s="145">
        <v>35.92</v>
      </c>
      <c r="N34" s="108">
        <f t="shared" si="0"/>
        <v>35.92</v>
      </c>
      <c r="O34" s="108">
        <f t="shared" si="1"/>
        <v>35.92</v>
      </c>
      <c r="P34" s="108">
        <f t="shared" si="2"/>
        <v>35.92</v>
      </c>
      <c r="Q34" s="108">
        <f t="shared" si="3"/>
        <v>35.92</v>
      </c>
      <c r="R34" s="108">
        <f t="shared" si="6"/>
        <v>35.92</v>
      </c>
      <c r="S34" s="108">
        <f>(Q33+N34+O34+P34)/4</f>
        <v>35.7425</v>
      </c>
    </row>
    <row r="35" spans="1:19" x14ac:dyDescent="0.2">
      <c r="A35" s="41">
        <v>2021</v>
      </c>
      <c r="B35" s="145">
        <v>35.92</v>
      </c>
      <c r="C35" s="145">
        <v>35.92</v>
      </c>
      <c r="D35" s="145">
        <v>35.92</v>
      </c>
      <c r="E35" s="145">
        <v>35.92</v>
      </c>
      <c r="F35" s="145">
        <v>35.92</v>
      </c>
      <c r="G35" s="145">
        <v>35.92</v>
      </c>
      <c r="H35" s="145">
        <f>+G35</f>
        <v>35.92</v>
      </c>
      <c r="I35" s="145">
        <v>35.92</v>
      </c>
      <c r="J35" s="145">
        <v>35.92</v>
      </c>
      <c r="K35" s="108">
        <v>35.92</v>
      </c>
      <c r="L35" s="108">
        <v>35.92</v>
      </c>
      <c r="M35" s="108">
        <v>35.92</v>
      </c>
      <c r="N35" s="108">
        <f t="shared" si="0"/>
        <v>35.92</v>
      </c>
      <c r="O35" s="108">
        <f t="shared" si="1"/>
        <v>35.92</v>
      </c>
      <c r="P35" s="108">
        <f t="shared" si="2"/>
        <v>35.92</v>
      </c>
      <c r="Q35" s="108">
        <f>AVERAGE(K35:M35)</f>
        <v>35.92</v>
      </c>
      <c r="R35" s="108">
        <f>AVERAGE(N35:Q35)</f>
        <v>35.92</v>
      </c>
      <c r="S35" s="108">
        <f>(Q34+N35+O35+P35)/4</f>
        <v>35.92</v>
      </c>
    </row>
    <row r="36" spans="1:19" x14ac:dyDescent="0.2">
      <c r="A36" s="41" t="s">
        <v>302</v>
      </c>
      <c r="B36" s="145">
        <v>35.91549295774648</v>
      </c>
      <c r="C36" s="145">
        <v>35.91549295774648</v>
      </c>
      <c r="D36" s="145">
        <v>35.91549295774648</v>
      </c>
      <c r="E36" s="145">
        <v>35.91549295774648</v>
      </c>
      <c r="F36" s="145">
        <v>35.91549295774648</v>
      </c>
      <c r="G36" s="145">
        <v>35.91549295774648</v>
      </c>
      <c r="H36" s="145">
        <v>35.91549295774648</v>
      </c>
      <c r="I36" s="145">
        <v>35.91549295774648</v>
      </c>
      <c r="J36" s="145">
        <v>35.91549295774648</v>
      </c>
      <c r="K36" s="145">
        <v>35.91549295774648</v>
      </c>
      <c r="L36" s="145">
        <v>42.25</v>
      </c>
      <c r="M36" s="145">
        <v>42.253521126760567</v>
      </c>
      <c r="N36" s="145">
        <f>AVERAGE(B36:D36)</f>
        <v>35.91549295774648</v>
      </c>
      <c r="O36" s="145">
        <f t="shared" si="1"/>
        <v>35.91549295774648</v>
      </c>
      <c r="P36" s="145">
        <f t="shared" si="2"/>
        <v>35.91549295774648</v>
      </c>
      <c r="Q36" s="145">
        <f>AVERAGE(K36:M36)</f>
        <v>40.139671361502344</v>
      </c>
      <c r="R36" s="145">
        <f>AVERAGE(N36:Q36)</f>
        <v>36.971537558685448</v>
      </c>
      <c r="S36" s="145">
        <f>(Q35+N36+O36+P36)/4</f>
        <v>35.91661971830986</v>
      </c>
    </row>
    <row r="37" spans="1:19" x14ac:dyDescent="0.2">
      <c r="A37" s="41">
        <v>2023</v>
      </c>
      <c r="B37" s="145">
        <v>42.253521126760567</v>
      </c>
      <c r="C37" s="145">
        <v>42.253521126760567</v>
      </c>
      <c r="D37" s="145">
        <v>42.253521126760567</v>
      </c>
      <c r="E37" s="145">
        <v>42.253521126760567</v>
      </c>
      <c r="F37" s="145">
        <v>42.253521126760567</v>
      </c>
      <c r="G37" s="145">
        <v>42.253521126760567</v>
      </c>
      <c r="H37" s="145">
        <v>42.253521126760567</v>
      </c>
      <c r="I37" s="145">
        <v>42.253521126760567</v>
      </c>
      <c r="J37" s="145">
        <v>42.253521126760567</v>
      </c>
      <c r="K37" s="145">
        <v>42.253521126760567</v>
      </c>
      <c r="L37" s="145">
        <v>42.253521126760567</v>
      </c>
      <c r="M37" s="145">
        <v>42.253521126760567</v>
      </c>
      <c r="N37" s="145">
        <f>AVERAGE(B37:D37)</f>
        <v>42.253521126760567</v>
      </c>
      <c r="O37" s="145">
        <f t="shared" si="1"/>
        <v>42.253521126760567</v>
      </c>
      <c r="P37" s="145">
        <f t="shared" si="2"/>
        <v>42.253521126760567</v>
      </c>
      <c r="Q37" s="145">
        <f>AVERAGE(K37:M37)</f>
        <v>42.253521126760567</v>
      </c>
      <c r="R37" s="145">
        <f>AVERAGE(N37:Q37)</f>
        <v>42.253521126760567</v>
      </c>
      <c r="S37" s="145">
        <f>(Q36+N37+O37+P37)/4</f>
        <v>41.725058685446015</v>
      </c>
    </row>
    <row r="38" spans="1:19" x14ac:dyDescent="0.2">
      <c r="A38" s="41">
        <v>2024</v>
      </c>
      <c r="B38" s="145">
        <v>40</v>
      </c>
      <c r="C38" s="145">
        <v>39.436619718309863</v>
      </c>
      <c r="D38" s="145">
        <v>39.436619718309863</v>
      </c>
      <c r="E38" s="145">
        <v>39.436619718309863</v>
      </c>
      <c r="F38" s="145">
        <v>39.436619718309863</v>
      </c>
      <c r="G38" s="145">
        <v>39.436619718309863</v>
      </c>
      <c r="H38" s="145">
        <v>39.436619718309863</v>
      </c>
      <c r="I38" s="145">
        <v>39.436619718309863</v>
      </c>
      <c r="J38" s="145">
        <v>39.436619718309863</v>
      </c>
      <c r="K38" s="145">
        <v>39.436619718309863</v>
      </c>
      <c r="L38" s="145">
        <v>39.436619718309863</v>
      </c>
      <c r="M38" s="145">
        <v>39.436619718309863</v>
      </c>
      <c r="N38" s="145">
        <f>AVERAGE(B38:D38)</f>
        <v>39.624413145539904</v>
      </c>
      <c r="O38" s="145">
        <f t="shared" si="1"/>
        <v>39.436619718309863</v>
      </c>
      <c r="P38" s="145">
        <f t="shared" si="2"/>
        <v>39.436619718309863</v>
      </c>
      <c r="Q38" s="145">
        <f>AVERAGE(K38:M38)</f>
        <v>39.436619718309863</v>
      </c>
      <c r="R38" s="145">
        <f>AVERAGE(N38:Q38)</f>
        <v>39.483568075117368</v>
      </c>
      <c r="S38" s="145">
        <f>(Q37+N38+O38+P38)/4</f>
        <v>40.187793427230048</v>
      </c>
    </row>
    <row r="39" spans="1:19" x14ac:dyDescent="0.2">
      <c r="A39" s="41">
        <v>2025</v>
      </c>
      <c r="B39" s="176">
        <v>35.211267605633807</v>
      </c>
      <c r="C39" s="176">
        <v>35.211267605633807</v>
      </c>
      <c r="D39" s="176">
        <v>35.211267605633807</v>
      </c>
      <c r="E39" s="176">
        <v>35.211267605633807</v>
      </c>
      <c r="F39" s="176">
        <v>35.211267605633807</v>
      </c>
      <c r="G39" s="179" t="s">
        <v>23</v>
      </c>
      <c r="H39" s="179" t="s">
        <v>23</v>
      </c>
      <c r="I39" s="179" t="s">
        <v>23</v>
      </c>
      <c r="J39" s="179" t="s">
        <v>23</v>
      </c>
      <c r="K39" s="179" t="s">
        <v>23</v>
      </c>
      <c r="L39" s="179" t="s">
        <v>23</v>
      </c>
      <c r="M39" s="179" t="s">
        <v>23</v>
      </c>
      <c r="N39" s="179">
        <f>AVERAGE(B39:D39)</f>
        <v>35.211267605633807</v>
      </c>
      <c r="O39" s="179" t="s">
        <v>23</v>
      </c>
      <c r="P39" s="179" t="s">
        <v>23</v>
      </c>
      <c r="Q39" s="179" t="s">
        <v>23</v>
      </c>
      <c r="R39" s="179" t="s">
        <v>23</v>
      </c>
      <c r="S39" s="179" t="s">
        <v>23</v>
      </c>
    </row>
    <row r="40" spans="1:19" x14ac:dyDescent="0.2">
      <c r="A40" s="41"/>
      <c r="B40" s="42"/>
      <c r="C40" s="42"/>
      <c r="D40" s="42"/>
      <c r="E40" s="42"/>
      <c r="F40" s="42"/>
      <c r="G40" s="42"/>
      <c r="H40" s="42"/>
      <c r="I40" s="42"/>
      <c r="J40" s="42"/>
      <c r="K40" s="132"/>
      <c r="L40" s="132"/>
      <c r="M40" s="132"/>
      <c r="N40" s="132"/>
      <c r="O40" s="132"/>
      <c r="P40" s="132"/>
      <c r="Q40" s="132"/>
      <c r="R40" s="132"/>
      <c r="S40" s="132"/>
    </row>
    <row r="41" spans="1:19" x14ac:dyDescent="0.2">
      <c r="B41" s="44"/>
      <c r="C41" s="44"/>
      <c r="D41" s="44"/>
      <c r="E41" s="44"/>
      <c r="F41" s="44"/>
      <c r="G41" s="44"/>
      <c r="H41" s="43"/>
      <c r="I41" s="45" t="s">
        <v>352</v>
      </c>
      <c r="J41" s="44"/>
      <c r="K41" s="44"/>
      <c r="L41" s="44"/>
      <c r="M41" s="44"/>
      <c r="N41" s="44"/>
      <c r="O41" s="44"/>
      <c r="P41" s="44"/>
      <c r="Q41" s="44"/>
      <c r="R41" s="44"/>
      <c r="S41" s="44"/>
    </row>
    <row r="42" spans="1:19" x14ac:dyDescent="0.2">
      <c r="B42" s="44" t="s">
        <v>20</v>
      </c>
      <c r="C42" s="44" t="s">
        <v>19</v>
      </c>
      <c r="D42" s="44" t="s">
        <v>18</v>
      </c>
      <c r="E42" s="44" t="s">
        <v>17</v>
      </c>
      <c r="F42" s="44" t="s">
        <v>16</v>
      </c>
      <c r="G42" s="44" t="s">
        <v>15</v>
      </c>
      <c r="H42" s="44" t="s">
        <v>14</v>
      </c>
      <c r="I42" s="44" t="s">
        <v>13</v>
      </c>
      <c r="J42" s="44" t="s">
        <v>12</v>
      </c>
      <c r="K42" s="44" t="s">
        <v>11</v>
      </c>
      <c r="L42" s="44" t="s">
        <v>10</v>
      </c>
      <c r="M42" s="44" t="s">
        <v>9</v>
      </c>
      <c r="N42" s="44" t="s">
        <v>8</v>
      </c>
      <c r="O42" s="44" t="s">
        <v>7</v>
      </c>
      <c r="P42" s="44" t="s">
        <v>6</v>
      </c>
      <c r="Q42" s="44" t="s">
        <v>5</v>
      </c>
      <c r="R42" s="44" t="s">
        <v>4</v>
      </c>
      <c r="S42" s="44" t="s">
        <v>3</v>
      </c>
    </row>
    <row r="43" spans="1:19" x14ac:dyDescent="0.2">
      <c r="B43" s="46"/>
      <c r="C43" s="42"/>
      <c r="D43" s="42"/>
      <c r="E43" s="42"/>
      <c r="F43" s="42"/>
      <c r="G43" s="42"/>
      <c r="H43" s="42"/>
      <c r="I43" s="42" t="s">
        <v>125</v>
      </c>
      <c r="J43" s="42"/>
      <c r="K43" s="42"/>
      <c r="L43" s="42"/>
      <c r="M43" s="42"/>
      <c r="N43" s="42"/>
      <c r="O43" s="42"/>
      <c r="P43" s="42"/>
      <c r="Q43" s="42"/>
      <c r="R43" s="42"/>
      <c r="S43" s="42"/>
    </row>
    <row r="44" spans="1:19" x14ac:dyDescent="0.2">
      <c r="A44" s="41">
        <v>2017</v>
      </c>
      <c r="B44" s="146">
        <v>37.99</v>
      </c>
      <c r="C44" s="146">
        <v>37.99</v>
      </c>
      <c r="D44" s="146">
        <v>37.99</v>
      </c>
      <c r="E44" s="146">
        <v>37.99</v>
      </c>
      <c r="F44" s="146">
        <v>37.99</v>
      </c>
      <c r="G44" s="146">
        <v>37.99</v>
      </c>
      <c r="H44" s="146">
        <v>37.99</v>
      </c>
      <c r="I44" s="146">
        <v>37.99</v>
      </c>
      <c r="J44" s="146">
        <v>37.99</v>
      </c>
      <c r="K44" s="146">
        <v>37.99</v>
      </c>
      <c r="L44" s="146">
        <v>37.99</v>
      </c>
      <c r="M44" s="146">
        <v>37.99</v>
      </c>
      <c r="N44" s="108">
        <f t="shared" ref="N44:N49" si="8">AVERAGE(B44:D44)</f>
        <v>37.99</v>
      </c>
      <c r="O44" s="108">
        <f t="shared" ref="O44:O50" si="9">AVERAGE(E44:G44)</f>
        <v>37.99</v>
      </c>
      <c r="P44" s="108">
        <f t="shared" ref="P44:P51" si="10">AVERAGE(H44:J44)</f>
        <v>37.99</v>
      </c>
      <c r="Q44" s="108">
        <f t="shared" ref="Q44:Q49" si="11">AVERAGE(K44:M44)</f>
        <v>37.99</v>
      </c>
      <c r="R44" s="108">
        <f t="shared" ref="R44:R49" si="12">AVERAGE(N44:Q44)</f>
        <v>37.99</v>
      </c>
      <c r="S44" s="108" t="s">
        <v>23</v>
      </c>
    </row>
    <row r="45" spans="1:19" x14ac:dyDescent="0.2">
      <c r="A45" s="41">
        <v>2018</v>
      </c>
      <c r="B45" s="145">
        <v>39.61</v>
      </c>
      <c r="C45" s="145">
        <v>39.29</v>
      </c>
      <c r="D45" s="145">
        <v>39.29</v>
      </c>
      <c r="E45" s="145">
        <v>39.29</v>
      </c>
      <c r="F45" s="145">
        <v>39.29</v>
      </c>
      <c r="G45" s="145">
        <v>39.29</v>
      </c>
      <c r="H45" s="145">
        <v>39.29</v>
      </c>
      <c r="I45" s="145">
        <v>39.29</v>
      </c>
      <c r="J45" s="145">
        <v>39.29</v>
      </c>
      <c r="K45" s="145">
        <v>39.29</v>
      </c>
      <c r="L45" s="145">
        <v>39.29</v>
      </c>
      <c r="M45" s="145">
        <v>39.29</v>
      </c>
      <c r="N45" s="108">
        <f t="shared" si="8"/>
        <v>39.396666666666668</v>
      </c>
      <c r="O45" s="108">
        <f t="shared" si="9"/>
        <v>39.29</v>
      </c>
      <c r="P45" s="108">
        <f t="shared" si="10"/>
        <v>39.29</v>
      </c>
      <c r="Q45" s="108">
        <f t="shared" si="11"/>
        <v>39.29</v>
      </c>
      <c r="R45" s="108">
        <f t="shared" si="12"/>
        <v>39.316666666666663</v>
      </c>
      <c r="S45" s="108">
        <f t="shared" ref="S45:S49" si="13">(Q44+N45+O45+P45)/4</f>
        <v>38.991666666666667</v>
      </c>
    </row>
    <row r="46" spans="1:19" x14ac:dyDescent="0.2">
      <c r="A46" s="41">
        <v>2019</v>
      </c>
      <c r="B46" s="145">
        <v>41.23</v>
      </c>
      <c r="C46" s="145">
        <v>41.23</v>
      </c>
      <c r="D46" s="145">
        <v>41.23</v>
      </c>
      <c r="E46" s="145">
        <v>41.23</v>
      </c>
      <c r="F46" s="145">
        <v>41.23</v>
      </c>
      <c r="G46" s="145">
        <v>41.23</v>
      </c>
      <c r="H46" s="145">
        <v>41.23</v>
      </c>
      <c r="I46" s="145">
        <v>41.23</v>
      </c>
      <c r="J46" s="145">
        <v>41.23</v>
      </c>
      <c r="K46" s="145">
        <v>41.23</v>
      </c>
      <c r="L46" s="145">
        <v>41.23</v>
      </c>
      <c r="M46" s="145">
        <v>41.23</v>
      </c>
      <c r="N46" s="108">
        <f t="shared" si="8"/>
        <v>41.23</v>
      </c>
      <c r="O46" s="108">
        <f t="shared" si="9"/>
        <v>41.23</v>
      </c>
      <c r="P46" s="108">
        <f t="shared" si="10"/>
        <v>41.23</v>
      </c>
      <c r="Q46" s="108">
        <f t="shared" si="11"/>
        <v>41.23</v>
      </c>
      <c r="R46" s="108">
        <f t="shared" si="12"/>
        <v>41.23</v>
      </c>
      <c r="S46" s="108">
        <f t="shared" si="13"/>
        <v>40.744999999999997</v>
      </c>
    </row>
    <row r="47" spans="1:19" x14ac:dyDescent="0.2">
      <c r="A47" s="41">
        <v>2020</v>
      </c>
      <c r="B47" s="145">
        <v>42.53</v>
      </c>
      <c r="C47" s="145">
        <v>42.53</v>
      </c>
      <c r="D47" s="145">
        <v>42.53</v>
      </c>
      <c r="E47" s="145">
        <v>42.53</v>
      </c>
      <c r="F47" s="145">
        <v>42.53</v>
      </c>
      <c r="G47" s="145">
        <v>42.53</v>
      </c>
      <c r="H47" s="145">
        <v>42.53</v>
      </c>
      <c r="I47" s="145">
        <v>42.53</v>
      </c>
      <c r="J47" s="145">
        <v>42.53</v>
      </c>
      <c r="K47" s="145">
        <v>42.53</v>
      </c>
      <c r="L47" s="145">
        <v>42.53</v>
      </c>
      <c r="M47" s="145">
        <v>42.53</v>
      </c>
      <c r="N47" s="108">
        <f t="shared" si="8"/>
        <v>42.53</v>
      </c>
      <c r="O47" s="108">
        <f t="shared" si="9"/>
        <v>42.53</v>
      </c>
      <c r="P47" s="108">
        <f t="shared" si="10"/>
        <v>42.53</v>
      </c>
      <c r="Q47" s="108">
        <f t="shared" si="11"/>
        <v>42.53</v>
      </c>
      <c r="R47" s="108">
        <f t="shared" si="12"/>
        <v>42.53</v>
      </c>
      <c r="S47" s="108">
        <f t="shared" si="13"/>
        <v>42.204999999999998</v>
      </c>
    </row>
    <row r="48" spans="1:19" x14ac:dyDescent="0.2">
      <c r="A48" s="41">
        <v>2021</v>
      </c>
      <c r="B48" s="145">
        <v>42.53</v>
      </c>
      <c r="C48" s="145">
        <v>42.53</v>
      </c>
      <c r="D48" s="145">
        <v>42.53</v>
      </c>
      <c r="E48" s="145">
        <v>42.53</v>
      </c>
      <c r="F48" s="145">
        <v>42.53</v>
      </c>
      <c r="G48" s="145">
        <v>42.53</v>
      </c>
      <c r="H48" s="145">
        <f>+G48</f>
        <v>42.53</v>
      </c>
      <c r="I48" s="145">
        <f>+H48</f>
        <v>42.53</v>
      </c>
      <c r="J48" s="145">
        <f>+I48</f>
        <v>42.53</v>
      </c>
      <c r="K48" s="108">
        <v>42.532467532467528</v>
      </c>
      <c r="L48" s="108">
        <v>42.532467532467528</v>
      </c>
      <c r="M48" s="108">
        <v>42.532467532467528</v>
      </c>
      <c r="N48" s="145">
        <f t="shared" si="8"/>
        <v>42.53</v>
      </c>
      <c r="O48" s="108">
        <f t="shared" si="9"/>
        <v>42.53</v>
      </c>
      <c r="P48" s="108">
        <f t="shared" si="10"/>
        <v>42.53</v>
      </c>
      <c r="Q48" s="108">
        <f t="shared" si="11"/>
        <v>42.532467532467528</v>
      </c>
      <c r="R48" s="108">
        <f t="shared" si="12"/>
        <v>42.530616883116885</v>
      </c>
      <c r="S48" s="108">
        <f t="shared" si="13"/>
        <v>42.53</v>
      </c>
    </row>
    <row r="49" spans="1:19" x14ac:dyDescent="0.2">
      <c r="A49" s="41" t="s">
        <v>302</v>
      </c>
      <c r="B49" s="145">
        <v>42.532467532467528</v>
      </c>
      <c r="C49" s="145">
        <v>42.532467532467528</v>
      </c>
      <c r="D49" s="145">
        <v>42.532467532467528</v>
      </c>
      <c r="E49" s="145">
        <v>42.532467532467528</v>
      </c>
      <c r="F49" s="145">
        <v>42.532467532467528</v>
      </c>
      <c r="G49" s="145">
        <v>42.532467532467528</v>
      </c>
      <c r="H49" s="145">
        <v>42.532467532467528</v>
      </c>
      <c r="I49" s="145">
        <v>42.532467532467528</v>
      </c>
      <c r="J49" s="145">
        <v>42.532467532467528</v>
      </c>
      <c r="K49" s="145">
        <v>42.532467532467528</v>
      </c>
      <c r="L49" s="145">
        <v>49.35</v>
      </c>
      <c r="M49" s="145">
        <v>49.35</v>
      </c>
      <c r="N49" s="145">
        <f t="shared" si="8"/>
        <v>42.532467532467528</v>
      </c>
      <c r="O49" s="145">
        <f t="shared" si="9"/>
        <v>42.532467532467528</v>
      </c>
      <c r="P49" s="145">
        <f t="shared" si="10"/>
        <v>42.532467532467528</v>
      </c>
      <c r="Q49" s="145">
        <f t="shared" si="11"/>
        <v>47.077489177489177</v>
      </c>
      <c r="R49" s="145">
        <f t="shared" si="12"/>
        <v>43.66872294372294</v>
      </c>
      <c r="S49" s="145">
        <f t="shared" si="13"/>
        <v>42.532467532467528</v>
      </c>
    </row>
    <row r="50" spans="1:19" x14ac:dyDescent="0.2">
      <c r="A50" s="41">
        <v>2023</v>
      </c>
      <c r="B50" s="145">
        <v>49.350649350649348</v>
      </c>
      <c r="C50" s="145">
        <v>49.350649350649348</v>
      </c>
      <c r="D50" s="145">
        <v>49.350649350649348</v>
      </c>
      <c r="E50" s="145">
        <v>49.350649350649348</v>
      </c>
      <c r="F50" s="145">
        <v>49.350649350649348</v>
      </c>
      <c r="G50" s="145">
        <v>49.350649350649348</v>
      </c>
      <c r="H50" s="145">
        <v>49.350649350649348</v>
      </c>
      <c r="I50" s="145">
        <v>49.350649350649348</v>
      </c>
      <c r="J50" s="145">
        <v>49.350649350649348</v>
      </c>
      <c r="K50" s="145">
        <v>49.350649350649348</v>
      </c>
      <c r="L50" s="145">
        <v>49.350649350649348</v>
      </c>
      <c r="M50" s="145">
        <v>49.350649350649348</v>
      </c>
      <c r="N50" s="145">
        <f>AVERAGE(B50:D50)</f>
        <v>49.350649350649348</v>
      </c>
      <c r="O50" s="145">
        <f t="shared" si="9"/>
        <v>49.350649350649348</v>
      </c>
      <c r="P50" s="145">
        <f t="shared" si="10"/>
        <v>49.350649350649348</v>
      </c>
      <c r="Q50" s="145">
        <f>AVERAGE(K50:M50)</f>
        <v>49.350649350649348</v>
      </c>
      <c r="R50" s="145">
        <f>AVERAGE(N50:Q50)</f>
        <v>49.350649350649348</v>
      </c>
      <c r="S50" s="145">
        <f>(Q49+N50+O50+P50)/4</f>
        <v>48.782359307359307</v>
      </c>
    </row>
    <row r="51" spans="1:19" x14ac:dyDescent="0.2">
      <c r="A51" s="41">
        <v>2024</v>
      </c>
      <c r="B51" s="145">
        <v>49.350649350649348</v>
      </c>
      <c r="C51" s="145">
        <v>49.350649350649348</v>
      </c>
      <c r="D51" s="145">
        <v>49.350649350649348</v>
      </c>
      <c r="E51" s="145">
        <v>49.350649350649348</v>
      </c>
      <c r="F51" s="145">
        <v>49.350649350649348</v>
      </c>
      <c r="G51" s="145">
        <v>49.350649350649348</v>
      </c>
      <c r="H51" s="145">
        <v>49.350649350649348</v>
      </c>
      <c r="I51" s="145">
        <v>49.350649350649348</v>
      </c>
      <c r="J51" s="145">
        <v>49.350649350649348</v>
      </c>
      <c r="K51" s="145">
        <v>49.350649350649348</v>
      </c>
      <c r="L51" s="145">
        <v>49.350649350649348</v>
      </c>
      <c r="M51" s="145">
        <v>49.350649350649348</v>
      </c>
      <c r="N51" s="145">
        <f>AVERAGE(B51:D51)</f>
        <v>49.350649350649348</v>
      </c>
      <c r="O51" s="145">
        <f>AVERAGE(E51:G51)</f>
        <v>49.350649350649348</v>
      </c>
      <c r="P51" s="145">
        <f t="shared" si="10"/>
        <v>49.350649350649348</v>
      </c>
      <c r="Q51" s="145">
        <f>AVERAGE(K51:M51)</f>
        <v>49.350649350649348</v>
      </c>
      <c r="R51" s="145">
        <f>AVERAGE(N51:Q51)</f>
        <v>49.350649350649348</v>
      </c>
      <c r="S51" s="145">
        <f>(Q50+N51+O51+P51)/4</f>
        <v>49.350649350649348</v>
      </c>
    </row>
    <row r="52" spans="1:19" x14ac:dyDescent="0.2">
      <c r="A52" s="175">
        <v>2025</v>
      </c>
      <c r="B52" s="176">
        <v>46.753246753246749</v>
      </c>
      <c r="C52" s="176">
        <v>46.753246753246749</v>
      </c>
      <c r="D52" s="179">
        <v>46.753246753246749</v>
      </c>
      <c r="E52" s="179">
        <v>46.753246753246749</v>
      </c>
      <c r="F52" s="179">
        <v>46.753246753246749</v>
      </c>
      <c r="G52" s="179" t="s">
        <v>23</v>
      </c>
      <c r="H52" s="179" t="s">
        <v>23</v>
      </c>
      <c r="I52" s="179" t="s">
        <v>23</v>
      </c>
      <c r="J52" s="179" t="s">
        <v>23</v>
      </c>
      <c r="K52" s="179" t="s">
        <v>23</v>
      </c>
      <c r="L52" s="179" t="s">
        <v>23</v>
      </c>
      <c r="M52" s="179" t="s">
        <v>23</v>
      </c>
      <c r="N52" s="179">
        <f>AVERAGE(B52:D52)</f>
        <v>46.753246753246749</v>
      </c>
      <c r="O52" s="179" t="s">
        <v>23</v>
      </c>
      <c r="P52" s="179" t="s">
        <v>23</v>
      </c>
      <c r="Q52" s="179" t="s">
        <v>23</v>
      </c>
      <c r="R52" s="179" t="s">
        <v>23</v>
      </c>
      <c r="S52" s="179" t="s">
        <v>23</v>
      </c>
    </row>
    <row r="53" spans="1:19" x14ac:dyDescent="0.2">
      <c r="A53" s="41"/>
      <c r="B53" s="42"/>
      <c r="C53" s="42"/>
      <c r="D53" s="42"/>
      <c r="E53" s="42"/>
      <c r="F53" s="42"/>
      <c r="G53" s="42"/>
      <c r="H53" s="42"/>
      <c r="I53" s="42"/>
      <c r="J53" s="42"/>
      <c r="K53" s="132"/>
      <c r="L53" s="132"/>
      <c r="M53" s="132"/>
      <c r="N53" s="42"/>
      <c r="O53" s="132"/>
      <c r="P53" s="132"/>
      <c r="Q53" s="132"/>
      <c r="R53" s="132"/>
      <c r="S53" s="132"/>
    </row>
    <row r="54" spans="1:19" x14ac:dyDescent="0.2">
      <c r="B54" s="34"/>
      <c r="C54" s="34"/>
      <c r="D54" s="34"/>
      <c r="E54" s="34"/>
      <c r="F54" s="34"/>
      <c r="G54" s="34"/>
      <c r="H54" s="15"/>
      <c r="I54" s="47" t="s">
        <v>353</v>
      </c>
      <c r="J54" s="34"/>
      <c r="K54" s="34"/>
      <c r="L54" s="34"/>
      <c r="M54" s="34"/>
      <c r="N54" s="34"/>
      <c r="O54" s="34"/>
      <c r="P54" s="34"/>
      <c r="Q54" s="34"/>
      <c r="R54" s="34"/>
      <c r="S54" s="34"/>
    </row>
    <row r="55" spans="1:19" x14ac:dyDescent="0.2">
      <c r="B55" s="34" t="s">
        <v>20</v>
      </c>
      <c r="C55" s="34" t="s">
        <v>19</v>
      </c>
      <c r="D55" s="34" t="s">
        <v>18</v>
      </c>
      <c r="E55" s="34" t="s">
        <v>17</v>
      </c>
      <c r="F55" s="34" t="s">
        <v>16</v>
      </c>
      <c r="G55" s="34" t="s">
        <v>15</v>
      </c>
      <c r="H55" s="34" t="s">
        <v>14</v>
      </c>
      <c r="I55" s="34" t="s">
        <v>13</v>
      </c>
      <c r="J55" s="34" t="s">
        <v>12</v>
      </c>
      <c r="K55" s="34" t="s">
        <v>11</v>
      </c>
      <c r="L55" s="34" t="s">
        <v>10</v>
      </c>
      <c r="M55" s="34" t="s">
        <v>9</v>
      </c>
      <c r="N55" s="34" t="s">
        <v>8</v>
      </c>
      <c r="O55" s="34" t="s">
        <v>7</v>
      </c>
      <c r="P55" s="34" t="s">
        <v>6</v>
      </c>
      <c r="Q55" s="34" t="s">
        <v>5</v>
      </c>
      <c r="R55" s="34" t="s">
        <v>4</v>
      </c>
      <c r="S55" s="34" t="s">
        <v>3</v>
      </c>
    </row>
    <row r="56" spans="1:19" x14ac:dyDescent="0.2">
      <c r="B56" s="48"/>
      <c r="C56" s="38"/>
      <c r="D56" s="38"/>
      <c r="E56" s="38"/>
      <c r="F56" s="38"/>
      <c r="G56" s="38"/>
      <c r="H56" s="38"/>
      <c r="I56" s="38" t="s">
        <v>126</v>
      </c>
      <c r="J56" s="38"/>
      <c r="K56" s="38"/>
      <c r="L56" s="38"/>
      <c r="M56" s="38"/>
      <c r="N56" s="38"/>
      <c r="O56" s="38"/>
      <c r="P56" s="38"/>
      <c r="Q56" s="38"/>
      <c r="R56" s="38"/>
      <c r="S56" s="38"/>
    </row>
    <row r="57" spans="1:19" x14ac:dyDescent="0.2">
      <c r="B57" s="38"/>
      <c r="C57" s="38"/>
      <c r="D57" s="38"/>
      <c r="E57" s="38"/>
      <c r="F57" s="38"/>
      <c r="G57" s="38"/>
      <c r="H57" s="38"/>
      <c r="I57" s="38"/>
      <c r="J57" s="38"/>
      <c r="K57" s="38"/>
      <c r="L57" s="38"/>
      <c r="M57" s="38"/>
      <c r="N57" s="38"/>
      <c r="O57" s="38"/>
      <c r="P57" s="38"/>
      <c r="Q57" s="38"/>
      <c r="R57" s="38"/>
      <c r="S57" s="38"/>
    </row>
    <row r="58" spans="1:19" x14ac:dyDescent="0.2">
      <c r="A58" s="16">
        <v>2000</v>
      </c>
      <c r="B58" s="98">
        <v>13.03</v>
      </c>
      <c r="C58" s="98">
        <v>13.03</v>
      </c>
      <c r="D58" s="98">
        <v>13.03</v>
      </c>
      <c r="E58" s="98">
        <v>13.03</v>
      </c>
      <c r="F58" s="98">
        <v>13.03</v>
      </c>
      <c r="G58" s="98">
        <v>13.03</v>
      </c>
      <c r="H58" s="98">
        <v>13.03</v>
      </c>
      <c r="I58" s="98">
        <v>13.03</v>
      </c>
      <c r="J58" s="98">
        <v>13.03</v>
      </c>
      <c r="K58" s="98">
        <v>12.13</v>
      </c>
      <c r="L58" s="98">
        <v>11.83</v>
      </c>
      <c r="M58" s="98">
        <v>11.93</v>
      </c>
      <c r="N58" s="98">
        <f t="shared" ref="N58:N70" si="14">AVERAGE(B58:D58)</f>
        <v>13.03</v>
      </c>
      <c r="O58" s="98">
        <f t="shared" ref="O58:O70" si="15">AVERAGE(E58:G58)</f>
        <v>13.03</v>
      </c>
      <c r="P58" s="98">
        <f t="shared" ref="P58:P70" si="16">AVERAGE(H58:J58)</f>
        <v>13.03</v>
      </c>
      <c r="Q58" s="98">
        <f t="shared" ref="Q58:Q75" si="17">AVERAGE(K58:M58)</f>
        <v>11.963333333333333</v>
      </c>
      <c r="R58" s="98">
        <f t="shared" ref="R58:R75" si="18">AVERAGE(N58:Q58)</f>
        <v>12.763333333333332</v>
      </c>
      <c r="S58" s="98">
        <v>13.03</v>
      </c>
    </row>
    <row r="59" spans="1:19" x14ac:dyDescent="0.2">
      <c r="A59" s="16">
        <v>2001</v>
      </c>
      <c r="B59" s="98">
        <v>13.38</v>
      </c>
      <c r="C59" s="98">
        <v>13.38</v>
      </c>
      <c r="D59" s="98">
        <v>13.38</v>
      </c>
      <c r="E59" s="98">
        <v>13.38</v>
      </c>
      <c r="F59" s="98">
        <v>13.38</v>
      </c>
      <c r="G59" s="98">
        <v>13.38</v>
      </c>
      <c r="H59" s="98">
        <v>13.38</v>
      </c>
      <c r="I59" s="98">
        <v>13.38</v>
      </c>
      <c r="J59" s="98">
        <v>13.38</v>
      </c>
      <c r="K59" s="98">
        <v>13.38</v>
      </c>
      <c r="L59" s="98">
        <v>14.85</v>
      </c>
      <c r="M59" s="98">
        <v>15.21</v>
      </c>
      <c r="N59" s="98">
        <f t="shared" si="14"/>
        <v>13.38</v>
      </c>
      <c r="O59" s="98">
        <f t="shared" si="15"/>
        <v>13.38</v>
      </c>
      <c r="P59" s="98">
        <f t="shared" si="16"/>
        <v>13.38</v>
      </c>
      <c r="Q59" s="98">
        <f t="shared" si="17"/>
        <v>14.479999999999999</v>
      </c>
      <c r="R59" s="98">
        <f t="shared" si="18"/>
        <v>13.654999999999999</v>
      </c>
      <c r="S59" s="98">
        <f t="shared" ref="S59:S64" si="19">AVERAGE(Q58,N59:P59)</f>
        <v>13.025833333333335</v>
      </c>
    </row>
    <row r="60" spans="1:19" x14ac:dyDescent="0.2">
      <c r="A60" s="16">
        <v>2002</v>
      </c>
      <c r="B60" s="98">
        <v>15.21</v>
      </c>
      <c r="C60" s="98">
        <v>15.21</v>
      </c>
      <c r="D60" s="98">
        <v>15.21</v>
      </c>
      <c r="E60" s="98">
        <v>15.21</v>
      </c>
      <c r="F60" s="98">
        <v>15.21</v>
      </c>
      <c r="G60" s="98">
        <v>15.21</v>
      </c>
      <c r="H60" s="98">
        <v>15.21</v>
      </c>
      <c r="I60" s="98">
        <v>15.21</v>
      </c>
      <c r="J60" s="98">
        <v>17.32</v>
      </c>
      <c r="K60" s="98">
        <v>17.32</v>
      </c>
      <c r="L60" s="98">
        <v>16.649999999999999</v>
      </c>
      <c r="M60" s="98">
        <v>16.2</v>
      </c>
      <c r="N60" s="98">
        <f t="shared" si="14"/>
        <v>15.21</v>
      </c>
      <c r="O60" s="98">
        <f t="shared" si="15"/>
        <v>15.21</v>
      </c>
      <c r="P60" s="98">
        <f t="shared" si="16"/>
        <v>15.913333333333334</v>
      </c>
      <c r="Q60" s="98">
        <f t="shared" si="17"/>
        <v>16.723333333333333</v>
      </c>
      <c r="R60" s="98">
        <f t="shared" si="18"/>
        <v>15.764166666666668</v>
      </c>
      <c r="S60" s="98">
        <f t="shared" si="19"/>
        <v>15.203333333333333</v>
      </c>
    </row>
    <row r="61" spans="1:19" x14ac:dyDescent="0.2">
      <c r="A61" s="16">
        <v>2003</v>
      </c>
      <c r="B61" s="98">
        <v>16.2</v>
      </c>
      <c r="C61" s="98">
        <v>16.2</v>
      </c>
      <c r="D61" s="98">
        <v>16.2</v>
      </c>
      <c r="E61" s="98">
        <v>16.2</v>
      </c>
      <c r="F61" s="98">
        <v>16.2</v>
      </c>
      <c r="G61" s="98">
        <v>16.2</v>
      </c>
      <c r="H61" s="98">
        <v>16.2</v>
      </c>
      <c r="I61" s="98">
        <v>16.2</v>
      </c>
      <c r="J61" s="98">
        <v>16.2</v>
      </c>
      <c r="K61" s="98">
        <v>16.2</v>
      </c>
      <c r="L61" s="98">
        <v>16.64</v>
      </c>
      <c r="M61" s="98">
        <v>17.96</v>
      </c>
      <c r="N61" s="98">
        <f t="shared" si="14"/>
        <v>16.2</v>
      </c>
      <c r="O61" s="98">
        <f t="shared" si="15"/>
        <v>16.2</v>
      </c>
      <c r="P61" s="98">
        <f t="shared" si="16"/>
        <v>16.2</v>
      </c>
      <c r="Q61" s="98">
        <f t="shared" si="17"/>
        <v>16.933333333333334</v>
      </c>
      <c r="R61" s="98">
        <f t="shared" si="18"/>
        <v>16.383333333333333</v>
      </c>
      <c r="S61" s="98">
        <f t="shared" si="19"/>
        <v>16.330833333333334</v>
      </c>
    </row>
    <row r="62" spans="1:19" x14ac:dyDescent="0.2">
      <c r="A62" s="16">
        <v>2004</v>
      </c>
      <c r="B62" s="98">
        <v>17.82</v>
      </c>
      <c r="C62" s="98">
        <v>17.96</v>
      </c>
      <c r="D62" s="98">
        <v>17.96</v>
      </c>
      <c r="E62" s="98">
        <v>17.96</v>
      </c>
      <c r="F62" s="98">
        <v>17.96</v>
      </c>
      <c r="G62" s="98">
        <v>17.96</v>
      </c>
      <c r="H62" s="98">
        <v>17.96</v>
      </c>
      <c r="I62" s="98">
        <v>17.96</v>
      </c>
      <c r="J62" s="98">
        <v>17.96</v>
      </c>
      <c r="K62" s="98">
        <v>17.96</v>
      </c>
      <c r="L62" s="98">
        <v>17.96</v>
      </c>
      <c r="M62" s="98">
        <v>18.38</v>
      </c>
      <c r="N62" s="98">
        <f t="shared" si="14"/>
        <v>17.913333333333334</v>
      </c>
      <c r="O62" s="98">
        <f t="shared" si="15"/>
        <v>17.96</v>
      </c>
      <c r="P62" s="98">
        <f t="shared" si="16"/>
        <v>17.96</v>
      </c>
      <c r="Q62" s="98">
        <f t="shared" si="17"/>
        <v>18.099999999999998</v>
      </c>
      <c r="R62" s="98">
        <f t="shared" si="18"/>
        <v>17.983333333333334</v>
      </c>
      <c r="S62" s="98">
        <f t="shared" si="19"/>
        <v>17.691666666666666</v>
      </c>
    </row>
    <row r="63" spans="1:19" x14ac:dyDescent="0.2">
      <c r="A63" s="16">
        <v>2005</v>
      </c>
      <c r="B63" s="98">
        <v>19.010000000000002</v>
      </c>
      <c r="C63" s="98">
        <v>19.010000000000002</v>
      </c>
      <c r="D63" s="98">
        <v>19.010000000000002</v>
      </c>
      <c r="E63" s="98">
        <v>19.010000000000002</v>
      </c>
      <c r="F63" s="98">
        <v>19.010000000000002</v>
      </c>
      <c r="G63" s="98">
        <v>19.010000000000002</v>
      </c>
      <c r="H63" s="98">
        <v>19.010000000000002</v>
      </c>
      <c r="I63" s="98">
        <v>19.010000000000002</v>
      </c>
      <c r="J63" s="98">
        <v>18.59</v>
      </c>
      <c r="K63" s="98">
        <v>16.899999999999999</v>
      </c>
      <c r="L63" s="98">
        <v>17.61</v>
      </c>
      <c r="M63" s="98">
        <v>18.309999999999999</v>
      </c>
      <c r="N63" s="98">
        <f t="shared" si="14"/>
        <v>19.010000000000002</v>
      </c>
      <c r="O63" s="98">
        <f t="shared" si="15"/>
        <v>19.010000000000002</v>
      </c>
      <c r="P63" s="98">
        <f t="shared" si="16"/>
        <v>18.87</v>
      </c>
      <c r="Q63" s="98">
        <f t="shared" si="17"/>
        <v>17.606666666666666</v>
      </c>
      <c r="R63" s="98">
        <f t="shared" si="18"/>
        <v>18.624166666666667</v>
      </c>
      <c r="S63" s="98">
        <f t="shared" si="19"/>
        <v>18.747500000000002</v>
      </c>
    </row>
    <row r="64" spans="1:19" x14ac:dyDescent="0.2">
      <c r="A64" s="16">
        <v>2006</v>
      </c>
      <c r="B64" s="98">
        <v>18.309999999999999</v>
      </c>
      <c r="C64" s="98">
        <v>18.309999999999999</v>
      </c>
      <c r="D64" s="98">
        <v>18.309999999999999</v>
      </c>
      <c r="E64" s="98">
        <v>18.309999999999999</v>
      </c>
      <c r="F64" s="98">
        <v>18.309999999999999</v>
      </c>
      <c r="G64" s="98">
        <v>18.309999999999999</v>
      </c>
      <c r="H64" s="98">
        <v>18.309999999999999</v>
      </c>
      <c r="I64" s="98">
        <v>18.309999999999999</v>
      </c>
      <c r="J64" s="98">
        <v>19.010000000000002</v>
      </c>
      <c r="K64" s="98">
        <v>21.96</v>
      </c>
      <c r="L64" s="98">
        <v>22.36</v>
      </c>
      <c r="M64" s="98">
        <v>22.36</v>
      </c>
      <c r="N64" s="98">
        <f t="shared" si="14"/>
        <v>18.309999999999999</v>
      </c>
      <c r="O64" s="98">
        <f t="shared" si="15"/>
        <v>18.309999999999999</v>
      </c>
      <c r="P64" s="98">
        <f t="shared" si="16"/>
        <v>18.543333333333333</v>
      </c>
      <c r="Q64" s="98">
        <f t="shared" si="17"/>
        <v>22.22666666666667</v>
      </c>
      <c r="R64" s="98">
        <f t="shared" si="18"/>
        <v>19.3475</v>
      </c>
      <c r="S64" s="98">
        <f t="shared" si="19"/>
        <v>18.192499999999999</v>
      </c>
    </row>
    <row r="65" spans="1:37" x14ac:dyDescent="0.2">
      <c r="A65" s="16">
        <v>2007</v>
      </c>
      <c r="B65" s="98">
        <v>22.359154929577468</v>
      </c>
      <c r="C65" s="98">
        <v>22.359154929577468</v>
      </c>
      <c r="D65" s="98">
        <v>22.359154929577468</v>
      </c>
      <c r="E65" s="98">
        <v>22.359154929577468</v>
      </c>
      <c r="F65" s="98">
        <v>22.359154929577468</v>
      </c>
      <c r="G65" s="98">
        <v>22.359154929577468</v>
      </c>
      <c r="H65" s="98">
        <v>22.359154929577468</v>
      </c>
      <c r="I65" s="98">
        <v>22.359154929577468</v>
      </c>
      <c r="J65" s="98">
        <v>22.359154929577468</v>
      </c>
      <c r="K65" s="98">
        <v>26.58</v>
      </c>
      <c r="L65" s="98">
        <v>26.58</v>
      </c>
      <c r="M65" s="98">
        <v>26.58</v>
      </c>
      <c r="N65" s="98">
        <f t="shared" si="14"/>
        <v>22.359154929577468</v>
      </c>
      <c r="O65" s="98">
        <f t="shared" si="15"/>
        <v>22.359154929577468</v>
      </c>
      <c r="P65" s="98">
        <f t="shared" si="16"/>
        <v>22.359154929577468</v>
      </c>
      <c r="Q65" s="98">
        <f t="shared" si="17"/>
        <v>26.58</v>
      </c>
      <c r="R65" s="98">
        <f t="shared" si="18"/>
        <v>23.414366197183099</v>
      </c>
      <c r="S65" s="98">
        <f t="shared" ref="S65:S70" si="20">(Q64+N65+O65+P65)/4</f>
        <v>22.326032863849768</v>
      </c>
    </row>
    <row r="66" spans="1:37" ht="12.75" customHeight="1" x14ac:dyDescent="0.2">
      <c r="A66" s="16">
        <v>2008</v>
      </c>
      <c r="B66" s="98">
        <v>26.58</v>
      </c>
      <c r="C66" s="98">
        <v>26.58</v>
      </c>
      <c r="D66" s="98">
        <v>26.58</v>
      </c>
      <c r="E66" s="98">
        <v>26.58</v>
      </c>
      <c r="F66" s="98">
        <v>26.58</v>
      </c>
      <c r="G66" s="98">
        <v>26.58</v>
      </c>
      <c r="H66" s="98">
        <v>26.58</v>
      </c>
      <c r="I66" s="98">
        <v>26.58</v>
      </c>
      <c r="J66" s="98">
        <v>26.58</v>
      </c>
      <c r="K66" s="98">
        <v>28.56</v>
      </c>
      <c r="L66" s="98">
        <v>31.51</v>
      </c>
      <c r="M66" s="98">
        <v>31.51</v>
      </c>
      <c r="N66" s="98">
        <f t="shared" si="14"/>
        <v>26.58</v>
      </c>
      <c r="O66" s="98">
        <f t="shared" si="15"/>
        <v>26.58</v>
      </c>
      <c r="P66" s="98">
        <f t="shared" si="16"/>
        <v>26.58</v>
      </c>
      <c r="Q66" s="98">
        <f t="shared" si="17"/>
        <v>30.526666666666667</v>
      </c>
      <c r="R66" s="98">
        <f t="shared" si="18"/>
        <v>27.566666666666666</v>
      </c>
      <c r="S66" s="98">
        <f t="shared" si="20"/>
        <v>26.58</v>
      </c>
    </row>
    <row r="67" spans="1:37" x14ac:dyDescent="0.2">
      <c r="A67" s="16">
        <v>2009</v>
      </c>
      <c r="B67" s="98">
        <v>31.51</v>
      </c>
      <c r="C67" s="98">
        <v>31.51</v>
      </c>
      <c r="D67" s="98">
        <v>31.51</v>
      </c>
      <c r="E67" s="98">
        <v>31.51</v>
      </c>
      <c r="F67" s="98">
        <v>31.51</v>
      </c>
      <c r="G67" s="98">
        <v>31.51</v>
      </c>
      <c r="H67" s="98">
        <v>31.51</v>
      </c>
      <c r="I67" s="98">
        <v>31.51</v>
      </c>
      <c r="J67" s="98">
        <v>31.51</v>
      </c>
      <c r="K67" s="98">
        <v>31.51</v>
      </c>
      <c r="L67" s="98">
        <v>31.51</v>
      </c>
      <c r="M67" s="98">
        <v>31.51</v>
      </c>
      <c r="N67" s="98">
        <f t="shared" si="14"/>
        <v>31.51</v>
      </c>
      <c r="O67" s="98">
        <f t="shared" si="15"/>
        <v>31.51</v>
      </c>
      <c r="P67" s="98">
        <f t="shared" si="16"/>
        <v>31.51</v>
      </c>
      <c r="Q67" s="98">
        <f t="shared" si="17"/>
        <v>31.51</v>
      </c>
      <c r="R67" s="98">
        <f t="shared" si="18"/>
        <v>31.51</v>
      </c>
      <c r="S67" s="98">
        <f t="shared" si="20"/>
        <v>31.264166666666668</v>
      </c>
    </row>
    <row r="68" spans="1:37" x14ac:dyDescent="0.2">
      <c r="A68" s="16">
        <v>2010</v>
      </c>
      <c r="B68" s="98">
        <v>29.26</v>
      </c>
      <c r="C68" s="98">
        <v>27.29</v>
      </c>
      <c r="D68" s="98">
        <v>27.29</v>
      </c>
      <c r="E68" s="98">
        <v>24.47</v>
      </c>
      <c r="F68" s="98">
        <v>24.47</v>
      </c>
      <c r="G68" s="98">
        <v>24.47</v>
      </c>
      <c r="H68" s="98">
        <v>24.47</v>
      </c>
      <c r="I68" s="98">
        <v>24.47</v>
      </c>
      <c r="J68" s="98">
        <v>24.47</v>
      </c>
      <c r="K68" s="98">
        <v>27.85</v>
      </c>
      <c r="L68" s="98">
        <v>30.11</v>
      </c>
      <c r="M68" s="98">
        <v>30.11</v>
      </c>
      <c r="N68" s="98">
        <f t="shared" si="14"/>
        <v>27.946666666666669</v>
      </c>
      <c r="O68" s="98">
        <f t="shared" si="15"/>
        <v>24.47</v>
      </c>
      <c r="P68" s="98">
        <f t="shared" si="16"/>
        <v>24.47</v>
      </c>
      <c r="Q68" s="98">
        <f t="shared" si="17"/>
        <v>29.356666666666666</v>
      </c>
      <c r="R68" s="98">
        <f t="shared" si="18"/>
        <v>26.560833333333335</v>
      </c>
      <c r="S68" s="98">
        <f t="shared" si="20"/>
        <v>27.099166666666669</v>
      </c>
    </row>
    <row r="69" spans="1:37" x14ac:dyDescent="0.2">
      <c r="A69" s="16">
        <v>2011</v>
      </c>
      <c r="B69" s="98">
        <v>30.11</v>
      </c>
      <c r="C69" s="98">
        <v>30.11</v>
      </c>
      <c r="D69" s="98">
        <v>30.11</v>
      </c>
      <c r="E69" s="98">
        <v>30.11</v>
      </c>
      <c r="F69" s="98">
        <v>30.11</v>
      </c>
      <c r="G69" s="98">
        <v>30.11</v>
      </c>
      <c r="H69" s="98">
        <v>30.11</v>
      </c>
      <c r="I69" s="98">
        <v>30.11</v>
      </c>
      <c r="J69" s="98">
        <v>30.11</v>
      </c>
      <c r="K69" s="98">
        <v>30.11</v>
      </c>
      <c r="L69" s="98">
        <v>30.11</v>
      </c>
      <c r="M69" s="98">
        <v>30.11</v>
      </c>
      <c r="N69" s="98">
        <f t="shared" si="14"/>
        <v>30.11</v>
      </c>
      <c r="O69" s="98">
        <f t="shared" si="15"/>
        <v>30.11</v>
      </c>
      <c r="P69" s="98">
        <f t="shared" si="16"/>
        <v>30.11</v>
      </c>
      <c r="Q69" s="98">
        <f t="shared" si="17"/>
        <v>30.11</v>
      </c>
      <c r="R69" s="98">
        <f t="shared" si="18"/>
        <v>30.11</v>
      </c>
      <c r="S69" s="98">
        <f t="shared" si="20"/>
        <v>29.921666666666667</v>
      </c>
    </row>
    <row r="70" spans="1:37" ht="13.5" customHeight="1" x14ac:dyDescent="0.2">
      <c r="A70" s="16">
        <v>2012</v>
      </c>
      <c r="B70" s="98">
        <v>32.92</v>
      </c>
      <c r="C70" s="98">
        <v>32.92</v>
      </c>
      <c r="D70" s="98">
        <v>32.92</v>
      </c>
      <c r="E70" s="98">
        <v>32.92</v>
      </c>
      <c r="F70" s="98">
        <v>32.92</v>
      </c>
      <c r="G70" s="98">
        <v>32.92</v>
      </c>
      <c r="H70" s="98">
        <v>32.92</v>
      </c>
      <c r="I70" s="98">
        <v>32.92</v>
      </c>
      <c r="J70" s="98">
        <v>32.92</v>
      </c>
      <c r="K70" s="98">
        <v>32.92</v>
      </c>
      <c r="L70" s="98">
        <v>32.92</v>
      </c>
      <c r="M70" s="98">
        <v>32.92</v>
      </c>
      <c r="N70" s="98">
        <f t="shared" si="14"/>
        <v>32.92</v>
      </c>
      <c r="O70" s="98">
        <f t="shared" si="15"/>
        <v>32.92</v>
      </c>
      <c r="P70" s="98">
        <f t="shared" si="16"/>
        <v>32.92</v>
      </c>
      <c r="Q70" s="98">
        <f t="shared" si="17"/>
        <v>32.92</v>
      </c>
      <c r="R70" s="98">
        <f t="shared" si="18"/>
        <v>32.92</v>
      </c>
      <c r="S70" s="98">
        <f t="shared" si="20"/>
        <v>32.217500000000001</v>
      </c>
    </row>
    <row r="71" spans="1:37" x14ac:dyDescent="0.2">
      <c r="A71" s="16">
        <v>2013</v>
      </c>
      <c r="B71" s="98">
        <v>36.44</v>
      </c>
      <c r="C71" s="98">
        <v>36.44</v>
      </c>
      <c r="D71" s="98">
        <v>36.44</v>
      </c>
      <c r="E71" s="98">
        <v>36.44</v>
      </c>
      <c r="F71" s="98">
        <v>36.44</v>
      </c>
      <c r="G71" s="98">
        <v>36.44</v>
      </c>
      <c r="H71" s="98">
        <v>36.44</v>
      </c>
      <c r="I71" s="98">
        <v>36.44</v>
      </c>
      <c r="J71" s="98">
        <v>36.44</v>
      </c>
      <c r="K71" s="98">
        <v>36.44</v>
      </c>
      <c r="L71" s="98">
        <v>34.049999999999997</v>
      </c>
      <c r="M71" s="98">
        <v>31.87</v>
      </c>
      <c r="N71" s="98">
        <f>AVERAGE(B71:D71)</f>
        <v>36.44</v>
      </c>
      <c r="O71" s="98">
        <f>AVERAGE(E71:G71)</f>
        <v>36.44</v>
      </c>
      <c r="P71" s="98">
        <f>AVERAGE(H71:J71)</f>
        <v>36.44</v>
      </c>
      <c r="Q71" s="98">
        <f t="shared" si="17"/>
        <v>34.119999999999997</v>
      </c>
      <c r="R71" s="98">
        <f t="shared" si="18"/>
        <v>35.86</v>
      </c>
      <c r="S71" s="98">
        <f>(Q70+N71+O71+P71)/4</f>
        <v>35.56</v>
      </c>
    </row>
    <row r="72" spans="1:37" s="13" customFormat="1" x14ac:dyDescent="0.2">
      <c r="A72" s="16">
        <v>2014</v>
      </c>
      <c r="B72" s="98">
        <v>29.54</v>
      </c>
      <c r="C72" s="98">
        <v>29.93</v>
      </c>
      <c r="D72" s="98">
        <v>29.93</v>
      </c>
      <c r="E72" s="98">
        <v>29.93</v>
      </c>
      <c r="F72" s="98">
        <v>29.93</v>
      </c>
      <c r="G72" s="98">
        <v>29.93</v>
      </c>
      <c r="H72" s="98">
        <v>29.93</v>
      </c>
      <c r="I72" s="98">
        <v>29.93</v>
      </c>
      <c r="J72" s="98">
        <v>29.93</v>
      </c>
      <c r="K72" s="98">
        <v>29.93</v>
      </c>
      <c r="L72" s="98">
        <v>29.93</v>
      </c>
      <c r="M72" s="98">
        <v>30.63</v>
      </c>
      <c r="N72" s="98">
        <f>AVERAGE(B72:D72)</f>
        <v>29.8</v>
      </c>
      <c r="O72" s="98">
        <f>AVERAGE(E72:G72)</f>
        <v>29.929999999999996</v>
      </c>
      <c r="P72" s="98">
        <f>AVERAGE(H72:J72)</f>
        <v>29.929999999999996</v>
      </c>
      <c r="Q72" s="98">
        <f t="shared" si="17"/>
        <v>30.16333333333333</v>
      </c>
      <c r="R72" s="98">
        <f t="shared" si="18"/>
        <v>29.955833333333331</v>
      </c>
      <c r="S72" s="98">
        <f>(Q71+N72+O72+P72)/4</f>
        <v>30.944999999999997</v>
      </c>
      <c r="T72" s="12"/>
      <c r="U72" s="12"/>
      <c r="V72" s="12"/>
      <c r="W72" s="12"/>
      <c r="X72" s="12"/>
      <c r="Y72" s="12"/>
      <c r="Z72" s="12"/>
      <c r="AA72" s="12"/>
      <c r="AB72" s="12"/>
      <c r="AC72" s="12"/>
      <c r="AD72" s="12"/>
      <c r="AE72" s="12"/>
      <c r="AF72" s="12"/>
      <c r="AG72" s="12"/>
      <c r="AH72" s="12"/>
      <c r="AI72" s="12"/>
      <c r="AJ72" s="12"/>
      <c r="AK72" s="12"/>
    </row>
    <row r="73" spans="1:37" x14ac:dyDescent="0.2">
      <c r="A73" s="16">
        <v>2015</v>
      </c>
      <c r="B73" s="98">
        <v>32.75</v>
      </c>
      <c r="C73" s="98">
        <v>32.75</v>
      </c>
      <c r="D73" s="98">
        <v>32.75</v>
      </c>
      <c r="E73" s="98">
        <v>32.75</v>
      </c>
      <c r="F73" s="98">
        <v>32.75</v>
      </c>
      <c r="G73" s="98">
        <v>32.74647887323944</v>
      </c>
      <c r="H73" s="98">
        <v>32.75</v>
      </c>
      <c r="I73" s="98">
        <v>32.75</v>
      </c>
      <c r="J73" s="98">
        <v>32.75</v>
      </c>
      <c r="K73" s="98">
        <v>32.75</v>
      </c>
      <c r="L73" s="98">
        <v>32.75</v>
      </c>
      <c r="M73" s="98">
        <v>32.75</v>
      </c>
      <c r="N73" s="98">
        <f>AVERAGE(B73:D73)</f>
        <v>32.75</v>
      </c>
      <c r="O73" s="98">
        <f>AVERAGE(E73:G73)</f>
        <v>32.748826291079816</v>
      </c>
      <c r="P73" s="98">
        <f>AVERAGE(H73:J73)</f>
        <v>32.75</v>
      </c>
      <c r="Q73" s="98">
        <f t="shared" si="17"/>
        <v>32.75</v>
      </c>
      <c r="R73" s="98">
        <f t="shared" si="18"/>
        <v>32.749706572769952</v>
      </c>
      <c r="S73" s="98">
        <f>(Q72+N73+O73+P73)/4</f>
        <v>32.103039906103284</v>
      </c>
    </row>
    <row r="74" spans="1:37" x14ac:dyDescent="0.2">
      <c r="A74" s="16">
        <v>2016</v>
      </c>
      <c r="B74" s="98">
        <v>37.68</v>
      </c>
      <c r="C74" s="98">
        <v>37.68</v>
      </c>
      <c r="D74" s="98">
        <v>37.68</v>
      </c>
      <c r="E74" s="98">
        <v>37.68</v>
      </c>
      <c r="F74" s="98">
        <v>37.68</v>
      </c>
      <c r="G74" s="98">
        <v>37.68</v>
      </c>
      <c r="H74" s="98">
        <v>37.68</v>
      </c>
      <c r="I74" s="98">
        <v>37.68</v>
      </c>
      <c r="J74" s="98">
        <v>37.68</v>
      </c>
      <c r="K74" s="98">
        <v>37.68</v>
      </c>
      <c r="L74" s="98">
        <v>37.68</v>
      </c>
      <c r="M74" s="98">
        <v>37.68</v>
      </c>
      <c r="N74" s="98">
        <f>AVERAGE(B74:D74)</f>
        <v>37.68</v>
      </c>
      <c r="O74" s="98">
        <f>AVERAGE(E74:G74)</f>
        <v>37.68</v>
      </c>
      <c r="P74" s="98">
        <f>AVERAGE(H74:J74)</f>
        <v>37.68</v>
      </c>
      <c r="Q74" s="98">
        <f t="shared" si="17"/>
        <v>37.68</v>
      </c>
      <c r="R74" s="98">
        <f t="shared" si="18"/>
        <v>37.68</v>
      </c>
      <c r="S74" s="98">
        <f>(Q73+N74+O74+P74)/4</f>
        <v>36.447500000000005</v>
      </c>
    </row>
    <row r="75" spans="1:37" x14ac:dyDescent="0.2">
      <c r="A75" s="50">
        <v>2017</v>
      </c>
      <c r="B75" s="134">
        <v>39.79</v>
      </c>
      <c r="C75" s="134">
        <v>39.79</v>
      </c>
      <c r="D75" s="134">
        <v>39.79</v>
      </c>
      <c r="E75" s="134">
        <v>39.79</v>
      </c>
      <c r="F75" s="134">
        <v>39.79</v>
      </c>
      <c r="G75" s="134">
        <v>39.79</v>
      </c>
      <c r="H75" s="134">
        <v>39.79</v>
      </c>
      <c r="I75" s="134">
        <v>39.79</v>
      </c>
      <c r="J75" s="134">
        <v>39.79</v>
      </c>
      <c r="K75" s="134">
        <v>39.79</v>
      </c>
      <c r="L75" s="134">
        <v>39.79</v>
      </c>
      <c r="M75" s="134">
        <v>39.79</v>
      </c>
      <c r="N75" s="134">
        <f>AVERAGE(B75:D75)</f>
        <v>39.79</v>
      </c>
      <c r="O75" s="134">
        <f>AVERAGE(E75:G75)</f>
        <v>39.79</v>
      </c>
      <c r="P75" s="134">
        <f>AVERAGE(H75:J75)</f>
        <v>39.79</v>
      </c>
      <c r="Q75" s="134">
        <f t="shared" si="17"/>
        <v>39.79</v>
      </c>
      <c r="R75" s="134">
        <f t="shared" si="18"/>
        <v>39.79</v>
      </c>
      <c r="S75" s="134">
        <f>(Q74+N75+O75+P75)/4</f>
        <v>39.262499999999996</v>
      </c>
    </row>
    <row r="76" spans="1:37" x14ac:dyDescent="0.2">
      <c r="A76" s="16"/>
      <c r="B76" s="49"/>
      <c r="C76" s="49"/>
      <c r="D76" s="49"/>
      <c r="E76" s="49"/>
      <c r="F76" s="49"/>
      <c r="G76" s="49"/>
      <c r="H76" s="133"/>
      <c r="I76" s="133"/>
      <c r="J76" s="49"/>
      <c r="K76" s="49"/>
      <c r="L76" s="49"/>
      <c r="M76" s="49"/>
      <c r="N76" s="49"/>
      <c r="O76" s="49"/>
      <c r="P76" s="49"/>
      <c r="Q76" s="49"/>
      <c r="R76" s="49"/>
      <c r="S76" s="49"/>
    </row>
    <row r="77" spans="1:37" x14ac:dyDescent="0.2">
      <c r="B77" s="34"/>
      <c r="C77" s="34"/>
      <c r="D77" s="34"/>
      <c r="E77" s="34"/>
      <c r="F77" s="34"/>
      <c r="G77" s="34"/>
      <c r="H77" s="15"/>
      <c r="I77" s="47" t="s">
        <v>354</v>
      </c>
      <c r="J77" s="34"/>
      <c r="K77" s="34"/>
      <c r="L77" s="34"/>
      <c r="M77" s="34"/>
      <c r="N77" s="34"/>
      <c r="O77" s="34"/>
      <c r="P77" s="34"/>
      <c r="Q77" s="34"/>
      <c r="R77" s="34"/>
      <c r="S77" s="34"/>
    </row>
    <row r="78" spans="1:37" x14ac:dyDescent="0.2">
      <c r="B78" s="34" t="s">
        <v>20</v>
      </c>
      <c r="C78" s="34" t="s">
        <v>19</v>
      </c>
      <c r="D78" s="34" t="s">
        <v>18</v>
      </c>
      <c r="E78" s="34" t="s">
        <v>17</v>
      </c>
      <c r="F78" s="34" t="s">
        <v>16</v>
      </c>
      <c r="G78" s="34" t="s">
        <v>15</v>
      </c>
      <c r="H78" s="34" t="s">
        <v>14</v>
      </c>
      <c r="I78" s="34" t="s">
        <v>13</v>
      </c>
      <c r="J78" s="34" t="s">
        <v>12</v>
      </c>
      <c r="K78" s="34" t="s">
        <v>11</v>
      </c>
      <c r="L78" s="34" t="s">
        <v>10</v>
      </c>
      <c r="M78" s="34" t="s">
        <v>9</v>
      </c>
      <c r="N78" s="34" t="s">
        <v>8</v>
      </c>
      <c r="O78" s="34" t="s">
        <v>7</v>
      </c>
      <c r="P78" s="34" t="s">
        <v>6</v>
      </c>
      <c r="Q78" s="34" t="s">
        <v>5</v>
      </c>
      <c r="R78" s="34" t="s">
        <v>4</v>
      </c>
      <c r="S78" s="34" t="s">
        <v>3</v>
      </c>
    </row>
    <row r="79" spans="1:37" x14ac:dyDescent="0.2">
      <c r="B79" s="38"/>
      <c r="C79" s="38"/>
      <c r="D79" s="38"/>
      <c r="E79" s="38"/>
      <c r="F79" s="38"/>
      <c r="G79" s="38"/>
      <c r="H79" s="38"/>
      <c r="I79" s="38" t="s">
        <v>125</v>
      </c>
      <c r="J79" s="38"/>
      <c r="K79" s="38"/>
      <c r="L79" s="38"/>
      <c r="M79" s="38"/>
      <c r="N79" s="38"/>
      <c r="O79" s="38"/>
      <c r="P79" s="38"/>
      <c r="Q79" s="38"/>
      <c r="R79" s="38"/>
      <c r="S79" s="38"/>
    </row>
    <row r="80" spans="1:37" x14ac:dyDescent="0.2">
      <c r="B80" s="38"/>
      <c r="C80" s="38"/>
      <c r="D80" s="38"/>
      <c r="E80" s="38"/>
      <c r="F80" s="38"/>
      <c r="G80" s="38"/>
      <c r="H80" s="38"/>
      <c r="I80" s="38"/>
      <c r="J80" s="38"/>
      <c r="K80" s="38"/>
      <c r="L80" s="38"/>
      <c r="M80" s="38"/>
      <c r="N80" s="38"/>
      <c r="O80" s="38"/>
      <c r="P80" s="38"/>
      <c r="Q80" s="38"/>
      <c r="R80" s="38"/>
      <c r="S80" s="38"/>
    </row>
    <row r="81" spans="1:37" x14ac:dyDescent="0.2">
      <c r="A81" s="16">
        <v>2000</v>
      </c>
      <c r="B81" s="98">
        <v>15.78</v>
      </c>
      <c r="C81" s="98">
        <v>15.78</v>
      </c>
      <c r="D81" s="98">
        <v>15.78</v>
      </c>
      <c r="E81" s="98">
        <v>15.78</v>
      </c>
      <c r="F81" s="98">
        <v>15.78</v>
      </c>
      <c r="G81" s="98">
        <v>15.78</v>
      </c>
      <c r="H81" s="98">
        <v>15.78</v>
      </c>
      <c r="I81" s="98">
        <v>15.78</v>
      </c>
      <c r="J81" s="98">
        <v>15.78</v>
      </c>
      <c r="K81" s="98">
        <v>15.39</v>
      </c>
      <c r="L81" s="98">
        <v>15.26</v>
      </c>
      <c r="M81" s="98">
        <v>15.91</v>
      </c>
      <c r="N81" s="98">
        <f>AVERAGE(B81:D81)</f>
        <v>15.78</v>
      </c>
      <c r="O81" s="98">
        <f t="shared" ref="O81:O93" si="21">AVERAGE(E81:G81)</f>
        <v>15.78</v>
      </c>
      <c r="P81" s="98">
        <f t="shared" ref="P81:P93" si="22">AVERAGE(H81:J81)</f>
        <v>15.78</v>
      </c>
      <c r="Q81" s="98">
        <f t="shared" ref="Q81:Q98" si="23">AVERAGE(K81:M81)</f>
        <v>15.520000000000001</v>
      </c>
      <c r="R81" s="98">
        <f t="shared" ref="R81:R98" si="24">AVERAGE(N81:Q81)</f>
        <v>15.715</v>
      </c>
      <c r="S81" s="98">
        <v>15.78</v>
      </c>
    </row>
    <row r="82" spans="1:37" x14ac:dyDescent="0.2">
      <c r="A82" s="16">
        <v>2001</v>
      </c>
      <c r="B82" s="98">
        <v>16.88</v>
      </c>
      <c r="C82" s="98">
        <v>16.88</v>
      </c>
      <c r="D82" s="98">
        <v>16.88</v>
      </c>
      <c r="E82" s="98">
        <v>16.88</v>
      </c>
      <c r="F82" s="98">
        <v>16.88</v>
      </c>
      <c r="G82" s="98">
        <v>16.88</v>
      </c>
      <c r="H82" s="98">
        <v>16.88</v>
      </c>
      <c r="I82" s="98">
        <v>16.88</v>
      </c>
      <c r="J82" s="98">
        <v>16.88</v>
      </c>
      <c r="K82" s="98">
        <v>16.88</v>
      </c>
      <c r="L82" s="98">
        <v>17.77</v>
      </c>
      <c r="M82" s="98">
        <v>17.989999999999998</v>
      </c>
      <c r="N82" s="98">
        <f t="shared" ref="N82:N98" si="25">AVERAGE(B82:D82)</f>
        <v>16.88</v>
      </c>
      <c r="O82" s="98">
        <f t="shared" si="21"/>
        <v>16.88</v>
      </c>
      <c r="P82" s="98">
        <f t="shared" si="22"/>
        <v>16.88</v>
      </c>
      <c r="Q82" s="98">
        <f t="shared" si="23"/>
        <v>17.546666666666667</v>
      </c>
      <c r="R82" s="98">
        <f t="shared" si="24"/>
        <v>17.046666666666667</v>
      </c>
      <c r="S82" s="98">
        <f t="shared" ref="S82:S87" si="26">AVERAGE(Q81,N82:P82)</f>
        <v>16.54</v>
      </c>
    </row>
    <row r="83" spans="1:37" x14ac:dyDescent="0.2">
      <c r="A83" s="16">
        <v>2002</v>
      </c>
      <c r="B83" s="98">
        <v>17.989999999999998</v>
      </c>
      <c r="C83" s="98">
        <v>17.989999999999998</v>
      </c>
      <c r="D83" s="98">
        <v>17.989999999999998</v>
      </c>
      <c r="E83" s="98">
        <v>17.989999999999998</v>
      </c>
      <c r="F83" s="98">
        <v>17.989999999999998</v>
      </c>
      <c r="G83" s="98">
        <v>17.989999999999998</v>
      </c>
      <c r="H83" s="98">
        <v>17.989999999999998</v>
      </c>
      <c r="I83" s="98">
        <v>17.989999999999998</v>
      </c>
      <c r="J83" s="98">
        <v>19.940000000000001</v>
      </c>
      <c r="K83" s="98">
        <v>19.940000000000001</v>
      </c>
      <c r="L83" s="98">
        <v>19.309999999999999</v>
      </c>
      <c r="M83" s="98">
        <v>18.899999999999999</v>
      </c>
      <c r="N83" s="98">
        <f t="shared" si="25"/>
        <v>17.989999999999998</v>
      </c>
      <c r="O83" s="98">
        <f t="shared" si="21"/>
        <v>17.989999999999998</v>
      </c>
      <c r="P83" s="98">
        <f t="shared" si="22"/>
        <v>18.64</v>
      </c>
      <c r="Q83" s="98">
        <f t="shared" si="23"/>
        <v>19.383333333333333</v>
      </c>
      <c r="R83" s="98">
        <f t="shared" si="24"/>
        <v>18.500833333333333</v>
      </c>
      <c r="S83" s="98">
        <f t="shared" si="26"/>
        <v>18.041666666666664</v>
      </c>
    </row>
    <row r="84" spans="1:37" x14ac:dyDescent="0.2">
      <c r="A84" s="16">
        <v>2003</v>
      </c>
      <c r="B84" s="98">
        <v>18.899999999999999</v>
      </c>
      <c r="C84" s="98">
        <v>18.899999999999999</v>
      </c>
      <c r="D84" s="98">
        <v>18.899999999999999</v>
      </c>
      <c r="E84" s="98">
        <v>18.899999999999999</v>
      </c>
      <c r="F84" s="98">
        <v>18.899999999999999</v>
      </c>
      <c r="G84" s="98">
        <v>18.899999999999999</v>
      </c>
      <c r="H84" s="98">
        <v>18.899999999999999</v>
      </c>
      <c r="I84" s="98">
        <v>18.899999999999999</v>
      </c>
      <c r="J84" s="98">
        <v>18.899999999999999</v>
      </c>
      <c r="K84" s="98">
        <v>18.899999999999999</v>
      </c>
      <c r="L84" s="98">
        <v>19.3</v>
      </c>
      <c r="M84" s="98">
        <v>20.52</v>
      </c>
      <c r="N84" s="98">
        <f t="shared" si="25"/>
        <v>18.899999999999999</v>
      </c>
      <c r="O84" s="98">
        <f t="shared" si="21"/>
        <v>18.899999999999999</v>
      </c>
      <c r="P84" s="98">
        <f t="shared" si="22"/>
        <v>18.899999999999999</v>
      </c>
      <c r="Q84" s="98">
        <f t="shared" si="23"/>
        <v>19.573333333333334</v>
      </c>
      <c r="R84" s="98">
        <f t="shared" si="24"/>
        <v>19.068333333333332</v>
      </c>
      <c r="S84" s="98">
        <f t="shared" si="26"/>
        <v>19.020833333333332</v>
      </c>
    </row>
    <row r="85" spans="1:37" x14ac:dyDescent="0.2">
      <c r="A85" s="16">
        <v>2004</v>
      </c>
      <c r="B85" s="98">
        <v>20.39</v>
      </c>
      <c r="C85" s="98">
        <v>20.52</v>
      </c>
      <c r="D85" s="98">
        <v>20.52</v>
      </c>
      <c r="E85" s="98">
        <v>20.52</v>
      </c>
      <c r="F85" s="98">
        <v>20.52</v>
      </c>
      <c r="G85" s="98">
        <v>20.52</v>
      </c>
      <c r="H85" s="98">
        <v>20.52</v>
      </c>
      <c r="I85" s="98">
        <v>20.52</v>
      </c>
      <c r="J85" s="98">
        <v>20.52</v>
      </c>
      <c r="K85" s="98">
        <v>20.52</v>
      </c>
      <c r="L85" s="98">
        <v>20.52</v>
      </c>
      <c r="M85" s="98">
        <v>20.91</v>
      </c>
      <c r="N85" s="98">
        <f t="shared" si="25"/>
        <v>20.476666666666663</v>
      </c>
      <c r="O85" s="98">
        <f t="shared" si="21"/>
        <v>20.52</v>
      </c>
      <c r="P85" s="98">
        <f t="shared" si="22"/>
        <v>20.52</v>
      </c>
      <c r="Q85" s="98">
        <f t="shared" si="23"/>
        <v>20.650000000000002</v>
      </c>
      <c r="R85" s="98">
        <f t="shared" si="24"/>
        <v>20.541666666666668</v>
      </c>
      <c r="S85" s="98">
        <f t="shared" si="26"/>
        <v>20.272499999999997</v>
      </c>
    </row>
    <row r="86" spans="1:37" x14ac:dyDescent="0.2">
      <c r="A86" s="16">
        <v>2005</v>
      </c>
      <c r="B86" s="98">
        <v>21.49</v>
      </c>
      <c r="C86" s="98">
        <v>21.49</v>
      </c>
      <c r="D86" s="98">
        <v>21.49</v>
      </c>
      <c r="E86" s="98">
        <v>21.49</v>
      </c>
      <c r="F86" s="98">
        <v>21.49</v>
      </c>
      <c r="G86" s="98">
        <v>21.49</v>
      </c>
      <c r="H86" s="98">
        <v>21.49</v>
      </c>
      <c r="I86" s="98">
        <v>21.49</v>
      </c>
      <c r="J86" s="98">
        <v>21.09</v>
      </c>
      <c r="K86" s="98">
        <v>19.48</v>
      </c>
      <c r="L86" s="98">
        <v>20.13</v>
      </c>
      <c r="M86" s="98">
        <v>20.78</v>
      </c>
      <c r="N86" s="98">
        <f t="shared" si="25"/>
        <v>21.49</v>
      </c>
      <c r="O86" s="98">
        <f t="shared" si="21"/>
        <v>21.49</v>
      </c>
      <c r="P86" s="98">
        <f t="shared" si="22"/>
        <v>21.356666666666666</v>
      </c>
      <c r="Q86" s="98">
        <f t="shared" si="23"/>
        <v>20.13</v>
      </c>
      <c r="R86" s="98">
        <f t="shared" si="24"/>
        <v>21.116666666666664</v>
      </c>
      <c r="S86" s="98">
        <f t="shared" si="26"/>
        <v>21.246666666666666</v>
      </c>
    </row>
    <row r="87" spans="1:37" x14ac:dyDescent="0.2">
      <c r="A87" s="16">
        <v>2006</v>
      </c>
      <c r="B87" s="98">
        <v>20.78</v>
      </c>
      <c r="C87" s="98">
        <v>20.78</v>
      </c>
      <c r="D87" s="98">
        <v>20.78</v>
      </c>
      <c r="E87" s="98">
        <v>20.78</v>
      </c>
      <c r="F87" s="98">
        <v>20.78</v>
      </c>
      <c r="G87" s="98">
        <v>20.78</v>
      </c>
      <c r="H87" s="98">
        <v>20.78</v>
      </c>
      <c r="I87" s="98">
        <v>20.78</v>
      </c>
      <c r="J87" s="98">
        <v>21.43</v>
      </c>
      <c r="K87" s="98">
        <v>24.55</v>
      </c>
      <c r="L87" s="98">
        <v>24.51</v>
      </c>
      <c r="M87" s="98">
        <v>24.51</v>
      </c>
      <c r="N87" s="98">
        <f t="shared" si="25"/>
        <v>20.78</v>
      </c>
      <c r="O87" s="98">
        <f t="shared" si="21"/>
        <v>20.78</v>
      </c>
      <c r="P87" s="98">
        <f t="shared" si="22"/>
        <v>20.996666666666666</v>
      </c>
      <c r="Q87" s="98">
        <f t="shared" si="23"/>
        <v>24.523333333333337</v>
      </c>
      <c r="R87" s="98">
        <f t="shared" si="24"/>
        <v>21.770000000000003</v>
      </c>
      <c r="S87" s="98">
        <f t="shared" si="26"/>
        <v>20.671666666666667</v>
      </c>
    </row>
    <row r="88" spans="1:37" x14ac:dyDescent="0.2">
      <c r="A88" s="16">
        <v>2007</v>
      </c>
      <c r="B88" s="98">
        <v>24.512987012987011</v>
      </c>
      <c r="C88" s="98">
        <v>24.512987012987011</v>
      </c>
      <c r="D88" s="98">
        <v>24.512987012987011</v>
      </c>
      <c r="E88" s="98">
        <v>24.512987012987011</v>
      </c>
      <c r="F88" s="98">
        <v>24.512987012987011</v>
      </c>
      <c r="G88" s="98">
        <v>24.512987012987011</v>
      </c>
      <c r="H88" s="98">
        <v>24.512987012987011</v>
      </c>
      <c r="I88" s="98">
        <v>24.512987012987011</v>
      </c>
      <c r="J88" s="98">
        <v>24.512987012987011</v>
      </c>
      <c r="K88" s="98">
        <v>28.41</v>
      </c>
      <c r="L88" s="98">
        <v>28.41</v>
      </c>
      <c r="M88" s="98">
        <v>28.41</v>
      </c>
      <c r="N88" s="98">
        <f t="shared" si="25"/>
        <v>24.512987012987011</v>
      </c>
      <c r="O88" s="98">
        <f t="shared" si="21"/>
        <v>24.512987012987011</v>
      </c>
      <c r="P88" s="98">
        <f t="shared" si="22"/>
        <v>24.512987012987011</v>
      </c>
      <c r="Q88" s="98">
        <f t="shared" si="23"/>
        <v>28.41</v>
      </c>
      <c r="R88" s="98">
        <f t="shared" si="24"/>
        <v>25.487240259740258</v>
      </c>
      <c r="S88" s="98">
        <f t="shared" ref="S88:S93" si="27">(Q87+N88+O88+P88)/4</f>
        <v>24.515573593073594</v>
      </c>
    </row>
    <row r="89" spans="1:37" x14ac:dyDescent="0.2">
      <c r="A89" s="16">
        <v>2008</v>
      </c>
      <c r="B89" s="98">
        <v>28.41</v>
      </c>
      <c r="C89" s="98">
        <v>28.41</v>
      </c>
      <c r="D89" s="98">
        <v>28.41</v>
      </c>
      <c r="E89" s="98">
        <v>28.41</v>
      </c>
      <c r="F89" s="98">
        <v>28.41</v>
      </c>
      <c r="G89" s="98">
        <v>28.41</v>
      </c>
      <c r="H89" s="98">
        <v>28.41</v>
      </c>
      <c r="I89" s="98">
        <v>28.41</v>
      </c>
      <c r="J89" s="98">
        <v>28.41</v>
      </c>
      <c r="K89" s="98">
        <v>30.23</v>
      </c>
      <c r="L89" s="98">
        <v>32.950000000000003</v>
      </c>
      <c r="M89" s="98">
        <v>32.950000000000003</v>
      </c>
      <c r="N89" s="98">
        <f t="shared" si="25"/>
        <v>28.41</v>
      </c>
      <c r="O89" s="98">
        <f t="shared" si="21"/>
        <v>28.41</v>
      </c>
      <c r="P89" s="98">
        <f t="shared" si="22"/>
        <v>28.41</v>
      </c>
      <c r="Q89" s="98">
        <f t="shared" si="23"/>
        <v>32.043333333333337</v>
      </c>
      <c r="R89" s="98">
        <f t="shared" si="24"/>
        <v>29.318333333333335</v>
      </c>
      <c r="S89" s="98">
        <f t="shared" si="27"/>
        <v>28.41</v>
      </c>
    </row>
    <row r="90" spans="1:37" x14ac:dyDescent="0.2">
      <c r="A90" s="16">
        <v>2009</v>
      </c>
      <c r="B90" s="98">
        <v>32.950000000000003</v>
      </c>
      <c r="C90" s="98">
        <v>32.950000000000003</v>
      </c>
      <c r="D90" s="98">
        <v>32.950000000000003</v>
      </c>
      <c r="E90" s="98">
        <v>32.950000000000003</v>
      </c>
      <c r="F90" s="98">
        <v>32.950000000000003</v>
      </c>
      <c r="G90" s="98">
        <v>32.950000000000003</v>
      </c>
      <c r="H90" s="98">
        <v>32.950000000000003</v>
      </c>
      <c r="I90" s="98">
        <v>32.950000000000003</v>
      </c>
      <c r="J90" s="98">
        <v>32.950000000000003</v>
      </c>
      <c r="K90" s="98">
        <v>32.950000000000003</v>
      </c>
      <c r="L90" s="98">
        <v>32.950000000000003</v>
      </c>
      <c r="M90" s="98">
        <v>32.950000000000003</v>
      </c>
      <c r="N90" s="98">
        <f t="shared" si="25"/>
        <v>32.950000000000003</v>
      </c>
      <c r="O90" s="98">
        <f t="shared" si="21"/>
        <v>32.950000000000003</v>
      </c>
      <c r="P90" s="98">
        <f t="shared" si="22"/>
        <v>32.950000000000003</v>
      </c>
      <c r="Q90" s="98">
        <f t="shared" si="23"/>
        <v>32.950000000000003</v>
      </c>
      <c r="R90" s="98">
        <f t="shared" si="24"/>
        <v>32.950000000000003</v>
      </c>
      <c r="S90" s="98">
        <f t="shared" si="27"/>
        <v>32.723333333333336</v>
      </c>
    </row>
    <row r="91" spans="1:37" x14ac:dyDescent="0.2">
      <c r="A91" s="16">
        <v>2010</v>
      </c>
      <c r="B91" s="98">
        <v>30.88</v>
      </c>
      <c r="C91" s="98">
        <v>29.06</v>
      </c>
      <c r="D91" s="98">
        <v>29.06</v>
      </c>
      <c r="E91" s="98">
        <v>26.46</v>
      </c>
      <c r="F91" s="98">
        <v>26.46</v>
      </c>
      <c r="G91" s="98">
        <v>26.46</v>
      </c>
      <c r="H91" s="98">
        <v>26.46</v>
      </c>
      <c r="I91" s="98">
        <v>26.46</v>
      </c>
      <c r="J91" s="98">
        <v>26.46</v>
      </c>
      <c r="K91" s="98">
        <v>29.97</v>
      </c>
      <c r="L91" s="98">
        <v>32.31</v>
      </c>
      <c r="M91" s="98">
        <v>32.31</v>
      </c>
      <c r="N91" s="98">
        <f t="shared" si="25"/>
        <v>29.666666666666668</v>
      </c>
      <c r="O91" s="98">
        <f t="shared" si="21"/>
        <v>26.459999999999997</v>
      </c>
      <c r="P91" s="98">
        <f t="shared" si="22"/>
        <v>26.459999999999997</v>
      </c>
      <c r="Q91" s="98">
        <f t="shared" si="23"/>
        <v>31.53</v>
      </c>
      <c r="R91" s="98">
        <f t="shared" si="24"/>
        <v>28.529166666666665</v>
      </c>
      <c r="S91" s="98">
        <f t="shared" si="27"/>
        <v>28.884166666666665</v>
      </c>
    </row>
    <row r="92" spans="1:37" x14ac:dyDescent="0.2">
      <c r="A92" s="16">
        <v>2011</v>
      </c>
      <c r="B92" s="98">
        <v>32.31</v>
      </c>
      <c r="C92" s="98">
        <v>32.31</v>
      </c>
      <c r="D92" s="98">
        <v>32.31</v>
      </c>
      <c r="E92" s="98">
        <v>32.31</v>
      </c>
      <c r="F92" s="98">
        <v>32.31</v>
      </c>
      <c r="G92" s="98">
        <v>32.31</v>
      </c>
      <c r="H92" s="98">
        <v>32.31</v>
      </c>
      <c r="I92" s="98">
        <v>32.31</v>
      </c>
      <c r="J92" s="98">
        <v>32.31</v>
      </c>
      <c r="K92" s="98">
        <v>32.31</v>
      </c>
      <c r="L92" s="98">
        <v>32.31</v>
      </c>
      <c r="M92" s="98">
        <v>32.31</v>
      </c>
      <c r="N92" s="98">
        <f t="shared" si="25"/>
        <v>32.31</v>
      </c>
      <c r="O92" s="98">
        <f t="shared" si="21"/>
        <v>32.31</v>
      </c>
      <c r="P92" s="98">
        <f t="shared" si="22"/>
        <v>32.31</v>
      </c>
      <c r="Q92" s="98">
        <f t="shared" si="23"/>
        <v>32.31</v>
      </c>
      <c r="R92" s="98">
        <f t="shared" si="24"/>
        <v>32.31</v>
      </c>
      <c r="S92" s="98">
        <f t="shared" si="27"/>
        <v>32.115000000000002</v>
      </c>
    </row>
    <row r="93" spans="1:37" x14ac:dyDescent="0.2">
      <c r="A93" s="16">
        <v>2012</v>
      </c>
      <c r="B93" s="98">
        <v>36.200000000000003</v>
      </c>
      <c r="C93" s="98">
        <v>36.200000000000003</v>
      </c>
      <c r="D93" s="98">
        <v>36.200000000000003</v>
      </c>
      <c r="E93" s="98">
        <v>36.200000000000003</v>
      </c>
      <c r="F93" s="98">
        <v>36.200000000000003</v>
      </c>
      <c r="G93" s="98">
        <v>36.200000000000003</v>
      </c>
      <c r="H93" s="98">
        <v>36.200000000000003</v>
      </c>
      <c r="I93" s="98">
        <v>36.200000000000003</v>
      </c>
      <c r="J93" s="98">
        <v>36.200000000000003</v>
      </c>
      <c r="K93" s="98">
        <v>36.200000000000003</v>
      </c>
      <c r="L93" s="98">
        <v>36.200000000000003</v>
      </c>
      <c r="M93" s="98">
        <v>36.200000000000003</v>
      </c>
      <c r="N93" s="98">
        <f t="shared" si="25"/>
        <v>36.200000000000003</v>
      </c>
      <c r="O93" s="98">
        <f t="shared" si="21"/>
        <v>36.200000000000003</v>
      </c>
      <c r="P93" s="98">
        <f t="shared" si="22"/>
        <v>36.200000000000003</v>
      </c>
      <c r="Q93" s="98">
        <f t="shared" si="23"/>
        <v>36.200000000000003</v>
      </c>
      <c r="R93" s="98">
        <f t="shared" si="24"/>
        <v>36.200000000000003</v>
      </c>
      <c r="S93" s="98">
        <f t="shared" si="27"/>
        <v>35.227500000000006</v>
      </c>
    </row>
    <row r="94" spans="1:37" x14ac:dyDescent="0.2">
      <c r="A94" s="16">
        <v>2013</v>
      </c>
      <c r="B94" s="98">
        <v>39.450000000000003</v>
      </c>
      <c r="C94" s="98">
        <v>39.450000000000003</v>
      </c>
      <c r="D94" s="98">
        <v>39.450000000000003</v>
      </c>
      <c r="E94" s="98">
        <v>39.450000000000003</v>
      </c>
      <c r="F94" s="98">
        <v>39.450000000000003</v>
      </c>
      <c r="G94" s="98">
        <v>39.450000000000003</v>
      </c>
      <c r="H94" s="98">
        <v>39.450000000000003</v>
      </c>
      <c r="I94" s="98">
        <v>39.450000000000003</v>
      </c>
      <c r="J94" s="98">
        <v>39.450000000000003</v>
      </c>
      <c r="K94" s="98">
        <v>39.450000000000003</v>
      </c>
      <c r="L94" s="98">
        <v>37.24</v>
      </c>
      <c r="M94" s="98">
        <v>35.229999999999997</v>
      </c>
      <c r="N94" s="98">
        <f t="shared" si="25"/>
        <v>39.450000000000003</v>
      </c>
      <c r="O94" s="98">
        <f>AVERAGE(E94:G94)</f>
        <v>39.450000000000003</v>
      </c>
      <c r="P94" s="98">
        <f>AVERAGE(H94:J94)</f>
        <v>39.450000000000003</v>
      </c>
      <c r="Q94" s="98">
        <f t="shared" si="23"/>
        <v>37.306666666666665</v>
      </c>
      <c r="R94" s="98">
        <f t="shared" si="24"/>
        <v>38.914166666666667</v>
      </c>
      <c r="S94" s="98">
        <f>(Q93+N94+O94+P94)/4</f>
        <v>38.637500000000003</v>
      </c>
    </row>
    <row r="95" spans="1:37" s="13" customFormat="1" x14ac:dyDescent="0.2">
      <c r="A95" s="16">
        <v>2014</v>
      </c>
      <c r="B95" s="98">
        <v>32.56</v>
      </c>
      <c r="C95" s="98">
        <v>32.79</v>
      </c>
      <c r="D95" s="98">
        <v>32.79</v>
      </c>
      <c r="E95" s="98">
        <v>32.79</v>
      </c>
      <c r="F95" s="98">
        <v>32.79</v>
      </c>
      <c r="G95" s="98">
        <v>32.79</v>
      </c>
      <c r="H95" s="98">
        <v>32.79</v>
      </c>
      <c r="I95" s="98">
        <v>32.79</v>
      </c>
      <c r="J95" s="98">
        <v>32.79</v>
      </c>
      <c r="K95" s="98">
        <v>32.79</v>
      </c>
      <c r="L95" s="98">
        <v>32.79</v>
      </c>
      <c r="M95" s="98">
        <v>33.44</v>
      </c>
      <c r="N95" s="98">
        <f t="shared" si="25"/>
        <v>32.713333333333331</v>
      </c>
      <c r="O95" s="98">
        <f>AVERAGE(E95:G95)</f>
        <v>32.79</v>
      </c>
      <c r="P95" s="98">
        <f>AVERAGE(H95:J95)</f>
        <v>32.79</v>
      </c>
      <c r="Q95" s="98">
        <f t="shared" si="23"/>
        <v>33.006666666666668</v>
      </c>
      <c r="R95" s="98">
        <f t="shared" si="24"/>
        <v>32.824999999999996</v>
      </c>
      <c r="S95" s="98">
        <f>(Q94+N95+O95+P95)/4</f>
        <v>33.9</v>
      </c>
      <c r="T95" s="12"/>
      <c r="U95" s="12"/>
      <c r="V95" s="12"/>
      <c r="W95" s="12"/>
      <c r="X95" s="12"/>
      <c r="Y95" s="12"/>
      <c r="Z95" s="12"/>
      <c r="AA95" s="12"/>
      <c r="AB95" s="12"/>
      <c r="AC95" s="12"/>
      <c r="AD95" s="12"/>
      <c r="AE95" s="12"/>
      <c r="AF95" s="12"/>
      <c r="AG95" s="12"/>
      <c r="AH95" s="12"/>
      <c r="AI95" s="12"/>
      <c r="AJ95" s="12"/>
      <c r="AK95" s="12"/>
    </row>
    <row r="96" spans="1:37" x14ac:dyDescent="0.2">
      <c r="A96" s="16">
        <v>2015</v>
      </c>
      <c r="B96" s="98">
        <v>35.39</v>
      </c>
      <c r="C96" s="98">
        <v>35.39</v>
      </c>
      <c r="D96" s="98">
        <v>35.39</v>
      </c>
      <c r="E96" s="98">
        <v>35.39</v>
      </c>
      <c r="F96" s="98">
        <v>35.39</v>
      </c>
      <c r="G96" s="98">
        <v>35.38961038961039</v>
      </c>
      <c r="H96" s="98">
        <v>35.39</v>
      </c>
      <c r="I96" s="98">
        <v>35.39</v>
      </c>
      <c r="J96" s="98">
        <v>35.39</v>
      </c>
      <c r="K96" s="98">
        <v>35.39</v>
      </c>
      <c r="L96" s="98">
        <v>35.39</v>
      </c>
      <c r="M96" s="98">
        <v>35.39</v>
      </c>
      <c r="N96" s="98">
        <f t="shared" si="25"/>
        <v>35.39</v>
      </c>
      <c r="O96" s="98">
        <f>AVERAGE(E96:G96)</f>
        <v>35.389870129870133</v>
      </c>
      <c r="P96" s="98">
        <f>AVERAGE(H96:J96)</f>
        <v>35.39</v>
      </c>
      <c r="Q96" s="98">
        <f t="shared" si="23"/>
        <v>35.39</v>
      </c>
      <c r="R96" s="98">
        <f t="shared" si="24"/>
        <v>35.389967532467537</v>
      </c>
      <c r="S96" s="98">
        <f>(Q95+N96+O96+P96)/4</f>
        <v>34.794134199134206</v>
      </c>
    </row>
    <row r="97" spans="1:21" x14ac:dyDescent="0.2">
      <c r="A97" s="16">
        <v>2016</v>
      </c>
      <c r="B97" s="98">
        <v>41.23</v>
      </c>
      <c r="C97" s="98">
        <v>41.23</v>
      </c>
      <c r="D97" s="98">
        <v>41.23</v>
      </c>
      <c r="E97" s="98">
        <v>41.23</v>
      </c>
      <c r="F97" s="98">
        <v>41.23</v>
      </c>
      <c r="G97" s="98">
        <v>41.23</v>
      </c>
      <c r="H97" s="98">
        <v>41.23</v>
      </c>
      <c r="I97" s="98">
        <v>41.23</v>
      </c>
      <c r="J97" s="98">
        <v>41.23</v>
      </c>
      <c r="K97" s="98">
        <v>41.23</v>
      </c>
      <c r="L97" s="98">
        <v>41.23</v>
      </c>
      <c r="M97" s="98">
        <v>41.23</v>
      </c>
      <c r="N97" s="98">
        <f t="shared" si="25"/>
        <v>41.23</v>
      </c>
      <c r="O97" s="98">
        <f>AVERAGE(E97:G97)</f>
        <v>41.23</v>
      </c>
      <c r="P97" s="98">
        <f>AVERAGE(H97:J97)</f>
        <v>41.23</v>
      </c>
      <c r="Q97" s="98">
        <f t="shared" si="23"/>
        <v>41.23</v>
      </c>
      <c r="R97" s="98">
        <f t="shared" si="24"/>
        <v>41.23</v>
      </c>
      <c r="S97" s="98">
        <f>(Q96+N97+O97+P97)/4</f>
        <v>39.769999999999996</v>
      </c>
    </row>
    <row r="98" spans="1:21" x14ac:dyDescent="0.2">
      <c r="A98" s="50">
        <v>2017</v>
      </c>
      <c r="B98" s="134">
        <v>44.48</v>
      </c>
      <c r="C98" s="134">
        <v>44.48</v>
      </c>
      <c r="D98" s="134">
        <v>44.48</v>
      </c>
      <c r="E98" s="134">
        <v>44.48</v>
      </c>
      <c r="F98" s="134">
        <v>44.48</v>
      </c>
      <c r="G98" s="134">
        <v>44.48</v>
      </c>
      <c r="H98" s="134">
        <v>44.48</v>
      </c>
      <c r="I98" s="134">
        <v>44.48</v>
      </c>
      <c r="J98" s="134">
        <v>44.48</v>
      </c>
      <c r="K98" s="134">
        <v>44.48</v>
      </c>
      <c r="L98" s="134">
        <v>44.48</v>
      </c>
      <c r="M98" s="134">
        <v>44.48</v>
      </c>
      <c r="N98" s="134">
        <f t="shared" si="25"/>
        <v>44.48</v>
      </c>
      <c r="O98" s="134">
        <f>AVERAGE(E98:G98)</f>
        <v>44.48</v>
      </c>
      <c r="P98" s="134">
        <f>AVERAGE(H98:J98)</f>
        <v>44.48</v>
      </c>
      <c r="Q98" s="134">
        <f t="shared" si="23"/>
        <v>44.48</v>
      </c>
      <c r="R98" s="134">
        <f t="shared" si="24"/>
        <v>44.48</v>
      </c>
      <c r="S98" s="134">
        <f>(Q97+N98+O98+P98)/4</f>
        <v>43.667499999999997</v>
      </c>
    </row>
    <row r="99" spans="1:21" x14ac:dyDescent="0.2">
      <c r="A99" s="39" t="s">
        <v>293</v>
      </c>
    </row>
    <row r="100" spans="1:21" x14ac:dyDescent="0.2">
      <c r="A100" s="39" t="s">
        <v>131</v>
      </c>
    </row>
    <row r="101" spans="1:21" s="4" customFormat="1" x14ac:dyDescent="0.2">
      <c r="A101" s="21" t="s">
        <v>361</v>
      </c>
      <c r="B101" s="28"/>
      <c r="C101" s="28"/>
      <c r="D101" s="28"/>
      <c r="E101" s="28"/>
      <c r="F101" s="28"/>
      <c r="G101" s="28"/>
      <c r="H101" s="28"/>
      <c r="I101" s="28"/>
      <c r="J101" s="28"/>
      <c r="K101" s="28"/>
      <c r="L101" s="28"/>
      <c r="M101" s="29"/>
      <c r="N101" s="28"/>
      <c r="O101" s="28"/>
      <c r="P101" s="28"/>
      <c r="Q101" s="28"/>
      <c r="R101" s="28"/>
      <c r="S101" s="29"/>
      <c r="T101" s="29"/>
      <c r="U101" s="28"/>
    </row>
    <row r="102" spans="1:21" x14ac:dyDescent="0.2">
      <c r="A102" s="39" t="s">
        <v>128</v>
      </c>
    </row>
    <row r="103" spans="1:21" x14ac:dyDescent="0.2">
      <c r="A103" s="39" t="s">
        <v>129</v>
      </c>
      <c r="B103" s="37"/>
      <c r="C103" s="37"/>
      <c r="D103" s="37"/>
      <c r="E103" s="37"/>
      <c r="F103" s="37"/>
      <c r="G103" s="37"/>
      <c r="H103" s="37"/>
      <c r="I103" s="37"/>
      <c r="J103" s="37"/>
      <c r="K103" s="37"/>
      <c r="L103" s="37"/>
      <c r="M103" s="37"/>
      <c r="N103" s="37"/>
      <c r="O103" s="37"/>
      <c r="P103" s="37"/>
      <c r="Q103" s="37"/>
      <c r="R103" s="37"/>
      <c r="S103" s="37"/>
      <c r="T103" s="37"/>
      <c r="U103" s="37"/>
    </row>
    <row r="104" spans="1:21" x14ac:dyDescent="0.2">
      <c r="A104" s="39" t="s">
        <v>130</v>
      </c>
      <c r="B104" s="37"/>
      <c r="C104" s="37"/>
      <c r="D104" s="37"/>
      <c r="E104" s="37"/>
      <c r="F104" s="37"/>
      <c r="G104" s="37"/>
      <c r="H104" s="37"/>
      <c r="I104" s="37"/>
      <c r="J104" s="37"/>
      <c r="K104" s="37"/>
      <c r="L104" s="37"/>
      <c r="M104" s="37"/>
      <c r="N104" s="37"/>
      <c r="O104" s="37"/>
      <c r="P104" s="37"/>
      <c r="Q104" s="37"/>
      <c r="R104" s="37"/>
      <c r="S104" s="37"/>
      <c r="T104" s="37"/>
      <c r="U104" s="37"/>
    </row>
    <row r="105" spans="1:21" s="4" customFormat="1" x14ac:dyDescent="0.2">
      <c r="A105" s="28" t="s">
        <v>308</v>
      </c>
      <c r="B105" s="28"/>
      <c r="C105" s="28"/>
      <c r="D105" s="28"/>
      <c r="E105" s="28"/>
      <c r="F105" s="28"/>
      <c r="G105" s="28"/>
      <c r="H105" s="28"/>
      <c r="I105" s="28"/>
      <c r="J105" s="28"/>
      <c r="K105" s="28"/>
      <c r="L105" s="28"/>
      <c r="M105" s="28"/>
      <c r="N105" s="28"/>
      <c r="O105" s="28"/>
      <c r="P105" s="28"/>
      <c r="Q105" s="28"/>
      <c r="R105" s="28"/>
      <c r="S105" s="28"/>
      <c r="T105" s="161"/>
      <c r="U105" s="161"/>
    </row>
    <row r="106" spans="1:21" x14ac:dyDescent="0.2">
      <c r="A106" s="37" t="s">
        <v>321</v>
      </c>
    </row>
    <row r="107" spans="1:21" x14ac:dyDescent="0.2">
      <c r="A107" s="9" t="s">
        <v>380</v>
      </c>
    </row>
    <row r="108" spans="1:21" ht="12.75" customHeight="1" x14ac:dyDescent="0.2">
      <c r="A108" s="9" t="s">
        <v>270</v>
      </c>
    </row>
    <row r="109" spans="1:21" ht="12.75" customHeight="1" x14ac:dyDescent="0.2"/>
    <row r="122" spans="2:19" x14ac:dyDescent="0.2">
      <c r="B122" s="37"/>
      <c r="C122" s="37"/>
      <c r="D122" s="37"/>
      <c r="E122" s="37"/>
      <c r="F122" s="37"/>
      <c r="G122" s="37"/>
      <c r="H122" s="37"/>
      <c r="I122" s="37"/>
      <c r="J122" s="37"/>
      <c r="K122" s="37"/>
      <c r="L122" s="37"/>
      <c r="M122" s="52"/>
      <c r="N122" s="39"/>
      <c r="O122" s="39"/>
      <c r="P122" s="39"/>
      <c r="Q122" s="52"/>
      <c r="R122" s="52"/>
      <c r="S122" s="39"/>
    </row>
    <row r="123" spans="2:19" x14ac:dyDescent="0.2">
      <c r="B123" s="37"/>
      <c r="C123" s="37"/>
      <c r="D123" s="37"/>
      <c r="E123" s="37"/>
      <c r="F123" s="37"/>
      <c r="G123" s="37"/>
      <c r="H123" s="37"/>
      <c r="I123" s="37"/>
      <c r="J123" s="37"/>
      <c r="K123" s="37"/>
      <c r="L123" s="37"/>
      <c r="M123" s="37"/>
      <c r="N123" s="37"/>
      <c r="O123" s="37"/>
      <c r="P123" s="37"/>
      <c r="Q123" s="37"/>
      <c r="R123" s="37"/>
      <c r="S123" s="37"/>
    </row>
  </sheetData>
  <pageMargins left="0.75" right="0.75" top="1" bottom="1" header="0.5" footer="0.5"/>
  <pageSetup scale="4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B4AB5-3152-4EEE-BED6-20B97F1A82A7}">
  <sheetPr codeName="Sheet12"/>
  <dimension ref="A1:R205"/>
  <sheetViews>
    <sheetView workbookViewId="0">
      <pane xSplit="1" ySplit="3" topLeftCell="B4" activePane="bottomRight" state="frozen"/>
      <selection pane="topRight" activeCell="B1" sqref="B1"/>
      <selection pane="bottomLeft" activeCell="A4" sqref="A4"/>
      <selection pane="bottomRight"/>
    </sheetView>
  </sheetViews>
  <sheetFormatPr defaultColWidth="9.140625" defaultRowHeight="11.25" x14ac:dyDescent="0.2"/>
  <cols>
    <col min="1" max="1" width="7.5703125" style="54" customWidth="1"/>
    <col min="2" max="13" width="7.28515625" style="54" customWidth="1"/>
    <col min="14" max="14" width="6.85546875" style="54" customWidth="1"/>
    <col min="15" max="16384" width="9.140625" style="54"/>
  </cols>
  <sheetData>
    <row r="1" spans="1:16" x14ac:dyDescent="0.2">
      <c r="A1" s="13" t="s">
        <v>36</v>
      </c>
      <c r="B1" s="53"/>
      <c r="C1" s="53"/>
      <c r="D1" s="53"/>
      <c r="E1" s="53"/>
      <c r="F1" s="53"/>
      <c r="G1" s="53"/>
      <c r="H1" s="53"/>
      <c r="I1" s="53"/>
      <c r="J1" s="53"/>
      <c r="K1" s="53"/>
      <c r="L1" s="53"/>
      <c r="M1" s="53"/>
      <c r="N1" s="53"/>
      <c r="O1" s="53"/>
    </row>
    <row r="2" spans="1:16" x14ac:dyDescent="0.2">
      <c r="A2" s="53" t="s">
        <v>21</v>
      </c>
      <c r="B2" s="55" t="s">
        <v>20</v>
      </c>
      <c r="C2" s="55" t="s">
        <v>19</v>
      </c>
      <c r="D2" s="55" t="s">
        <v>18</v>
      </c>
      <c r="E2" s="55" t="s">
        <v>17</v>
      </c>
      <c r="F2" s="55" t="s">
        <v>16</v>
      </c>
      <c r="G2" s="55" t="s">
        <v>15</v>
      </c>
      <c r="H2" s="55" t="s">
        <v>14</v>
      </c>
      <c r="I2" s="55" t="s">
        <v>13</v>
      </c>
      <c r="J2" s="55" t="s">
        <v>12</v>
      </c>
      <c r="K2" s="55" t="s">
        <v>11</v>
      </c>
      <c r="L2" s="55" t="s">
        <v>10</v>
      </c>
      <c r="M2" s="55" t="s">
        <v>9</v>
      </c>
      <c r="N2" s="56" t="s">
        <v>237</v>
      </c>
      <c r="O2" s="57" t="s">
        <v>35</v>
      </c>
    </row>
    <row r="3" spans="1:16" x14ac:dyDescent="0.2">
      <c r="B3" s="58" t="s">
        <v>273</v>
      </c>
      <c r="C3" s="58"/>
      <c r="D3" s="58"/>
      <c r="E3" s="58"/>
      <c r="F3" s="59"/>
      <c r="G3" s="58"/>
      <c r="H3" s="58"/>
      <c r="I3" s="58"/>
      <c r="J3" s="58"/>
      <c r="K3" s="58"/>
      <c r="L3" s="58"/>
      <c r="M3" s="58"/>
      <c r="N3" s="58"/>
    </row>
    <row r="4" spans="1:16" x14ac:dyDescent="0.2">
      <c r="A4" s="61">
        <v>1986</v>
      </c>
      <c r="B4" s="142">
        <v>94.2</v>
      </c>
      <c r="C4" s="142">
        <v>94.9</v>
      </c>
      <c r="D4" s="142">
        <v>97.1</v>
      </c>
      <c r="E4" s="142">
        <v>96.3</v>
      </c>
      <c r="F4" s="142">
        <v>97</v>
      </c>
      <c r="G4" s="142">
        <v>97.5</v>
      </c>
      <c r="H4" s="142">
        <v>101.6</v>
      </c>
      <c r="I4" s="142">
        <v>102.2</v>
      </c>
      <c r="J4" s="142">
        <v>101.9</v>
      </c>
      <c r="K4" s="142">
        <v>96</v>
      </c>
      <c r="L4" s="142">
        <v>93.6</v>
      </c>
      <c r="M4" s="142">
        <v>94.3</v>
      </c>
      <c r="N4" s="142">
        <v>97.2</v>
      </c>
      <c r="O4" s="142" t="s">
        <v>23</v>
      </c>
    </row>
    <row r="5" spans="1:16" x14ac:dyDescent="0.2">
      <c r="A5" s="61">
        <v>1987</v>
      </c>
      <c r="B5" s="142">
        <v>89</v>
      </c>
      <c r="C5" s="142">
        <v>86.1</v>
      </c>
      <c r="D5" s="142">
        <v>85.6</v>
      </c>
      <c r="E5" s="142">
        <v>86.2</v>
      </c>
      <c r="F5" s="142">
        <v>90.3</v>
      </c>
      <c r="G5" s="142">
        <v>91.1</v>
      </c>
      <c r="H5" s="142">
        <v>97.8</v>
      </c>
      <c r="I5" s="142">
        <v>98.7</v>
      </c>
      <c r="J5" s="142">
        <v>98.9</v>
      </c>
      <c r="K5" s="142">
        <v>97.3</v>
      </c>
      <c r="L5" s="142">
        <v>97.2</v>
      </c>
      <c r="M5" s="142">
        <v>93.1</v>
      </c>
      <c r="N5" s="142">
        <f t="shared" ref="N5:N38" si="0">AVERAGE(B5:M5)</f>
        <v>92.608333333333334</v>
      </c>
      <c r="O5" s="142">
        <f t="shared" ref="O5:O38" si="1">AVERAGE(K4:M4,B5:J5)</f>
        <v>92.300000000000011</v>
      </c>
      <c r="P5" s="60"/>
    </row>
    <row r="6" spans="1:16" x14ac:dyDescent="0.2">
      <c r="A6" s="61">
        <v>1988</v>
      </c>
      <c r="B6" s="142">
        <v>88</v>
      </c>
      <c r="C6" s="142">
        <v>87.1</v>
      </c>
      <c r="D6" s="142">
        <v>87.4</v>
      </c>
      <c r="E6" s="142">
        <v>87.9</v>
      </c>
      <c r="F6" s="142">
        <v>86.9</v>
      </c>
      <c r="G6" s="142">
        <v>89.5</v>
      </c>
      <c r="H6" s="142">
        <v>100.3</v>
      </c>
      <c r="I6" s="142">
        <v>101.7</v>
      </c>
      <c r="J6" s="142">
        <v>101.8</v>
      </c>
      <c r="K6" s="142">
        <v>103.5</v>
      </c>
      <c r="L6" s="142">
        <v>102.4</v>
      </c>
      <c r="M6" s="142">
        <v>101.6</v>
      </c>
      <c r="N6" s="142">
        <f t="shared" si="0"/>
        <v>94.841666666666654</v>
      </c>
      <c r="O6" s="142">
        <f t="shared" si="1"/>
        <v>93.183333333333337</v>
      </c>
      <c r="P6" s="60"/>
    </row>
    <row r="7" spans="1:16" x14ac:dyDescent="0.2">
      <c r="A7" s="61">
        <v>1989</v>
      </c>
      <c r="B7" s="142">
        <v>102.5</v>
      </c>
      <c r="C7" s="142">
        <v>106.5</v>
      </c>
      <c r="D7" s="142">
        <v>109.2</v>
      </c>
      <c r="E7" s="142">
        <v>114.9</v>
      </c>
      <c r="F7" s="142">
        <v>116.6</v>
      </c>
      <c r="G7" s="142">
        <v>121.1</v>
      </c>
      <c r="H7" s="142">
        <v>123.7</v>
      </c>
      <c r="I7" s="142">
        <v>123.6</v>
      </c>
      <c r="J7" s="142">
        <v>123.5</v>
      </c>
      <c r="K7" s="142">
        <v>111.8</v>
      </c>
      <c r="L7" s="142">
        <v>113.7</v>
      </c>
      <c r="M7" s="142">
        <v>114.1</v>
      </c>
      <c r="N7" s="142">
        <f t="shared" si="0"/>
        <v>115.10000000000001</v>
      </c>
      <c r="O7" s="142">
        <f t="shared" si="1"/>
        <v>112.425</v>
      </c>
      <c r="P7" s="60"/>
    </row>
    <row r="8" spans="1:16" x14ac:dyDescent="0.2">
      <c r="A8" s="61">
        <v>1990</v>
      </c>
      <c r="B8" s="142">
        <v>111.6</v>
      </c>
      <c r="C8" s="142">
        <v>113.3</v>
      </c>
      <c r="D8" s="142">
        <v>113</v>
      </c>
      <c r="E8" s="142">
        <v>119.1</v>
      </c>
      <c r="F8" s="142">
        <v>120.3</v>
      </c>
      <c r="G8" s="142">
        <v>121.4</v>
      </c>
      <c r="H8" s="142">
        <v>127.4</v>
      </c>
      <c r="I8" s="142">
        <v>128.6</v>
      </c>
      <c r="J8" s="142">
        <v>128.19999999999999</v>
      </c>
      <c r="K8" s="142">
        <v>115.8</v>
      </c>
      <c r="L8" s="142">
        <v>115.3</v>
      </c>
      <c r="M8" s="142">
        <v>115.5</v>
      </c>
      <c r="N8" s="142">
        <f t="shared" si="0"/>
        <v>119.12499999999999</v>
      </c>
      <c r="O8" s="142">
        <f t="shared" si="1"/>
        <v>118.54166666666667</v>
      </c>
      <c r="P8" s="60"/>
    </row>
    <row r="9" spans="1:16" x14ac:dyDescent="0.2">
      <c r="A9" s="61">
        <v>1991</v>
      </c>
      <c r="B9" s="142">
        <v>112.5</v>
      </c>
      <c r="C9" s="142">
        <v>115.5</v>
      </c>
      <c r="D9" s="142">
        <v>117</v>
      </c>
      <c r="E9" s="142">
        <v>123.4</v>
      </c>
      <c r="F9" s="142">
        <v>124.9</v>
      </c>
      <c r="G9" s="142">
        <v>123.7</v>
      </c>
      <c r="H9" s="142">
        <v>132.9</v>
      </c>
      <c r="I9" s="142">
        <v>133.5</v>
      </c>
      <c r="J9" s="142">
        <v>133.4</v>
      </c>
      <c r="K9" s="142">
        <v>124.2</v>
      </c>
      <c r="L9" s="142">
        <v>124.6</v>
      </c>
      <c r="M9" s="142">
        <v>125.4</v>
      </c>
      <c r="N9" s="142">
        <f t="shared" si="0"/>
        <v>124.25</v>
      </c>
      <c r="O9" s="142">
        <f t="shared" si="1"/>
        <v>121.95</v>
      </c>
      <c r="P9" s="60"/>
    </row>
    <row r="10" spans="1:16" x14ac:dyDescent="0.2">
      <c r="A10" s="61">
        <v>1992</v>
      </c>
      <c r="B10" s="142">
        <v>125.3</v>
      </c>
      <c r="C10" s="142">
        <v>124.2</v>
      </c>
      <c r="D10" s="142">
        <v>124.6</v>
      </c>
      <c r="E10" s="142">
        <v>126.7</v>
      </c>
      <c r="F10" s="142">
        <v>126.8</v>
      </c>
      <c r="G10" s="142">
        <v>126.7</v>
      </c>
      <c r="H10" s="142">
        <v>130.6</v>
      </c>
      <c r="I10" s="142">
        <v>130.69999999999999</v>
      </c>
      <c r="J10" s="142">
        <v>129.4</v>
      </c>
      <c r="K10" s="142">
        <v>110.7</v>
      </c>
      <c r="L10" s="142">
        <v>110</v>
      </c>
      <c r="M10" s="142">
        <v>109.8</v>
      </c>
      <c r="N10" s="142">
        <f t="shared" si="0"/>
        <v>122.95833333333336</v>
      </c>
      <c r="O10" s="142">
        <f t="shared" si="1"/>
        <v>126.60000000000001</v>
      </c>
      <c r="P10" s="60"/>
    </row>
    <row r="11" spans="1:16" x14ac:dyDescent="0.2">
      <c r="A11" s="61">
        <v>1993</v>
      </c>
      <c r="B11" s="142">
        <v>108.2</v>
      </c>
      <c r="C11" s="142">
        <v>107.2</v>
      </c>
      <c r="D11" s="142">
        <v>106.9</v>
      </c>
      <c r="E11" s="142">
        <v>105.5</v>
      </c>
      <c r="F11" s="142">
        <v>111</v>
      </c>
      <c r="G11" s="142">
        <v>111.1</v>
      </c>
      <c r="H11" s="142">
        <v>123.7</v>
      </c>
      <c r="I11" s="142">
        <v>125.2</v>
      </c>
      <c r="J11" s="142">
        <v>125.2</v>
      </c>
      <c r="K11" s="142">
        <v>125.6</v>
      </c>
      <c r="L11" s="142">
        <v>125.7</v>
      </c>
      <c r="M11" s="142">
        <v>123.4</v>
      </c>
      <c r="N11" s="142">
        <f t="shared" si="0"/>
        <v>116.55833333333334</v>
      </c>
      <c r="O11" s="142">
        <f t="shared" si="1"/>
        <v>112.875</v>
      </c>
      <c r="P11" s="60"/>
    </row>
    <row r="12" spans="1:16" x14ac:dyDescent="0.2">
      <c r="A12" s="61">
        <v>1994</v>
      </c>
      <c r="B12" s="142">
        <v>128.30000000000001</v>
      </c>
      <c r="C12" s="142">
        <v>129.9</v>
      </c>
      <c r="D12" s="142">
        <v>131.9</v>
      </c>
      <c r="E12" s="142">
        <v>143.69999999999999</v>
      </c>
      <c r="F12" s="142">
        <v>143.4</v>
      </c>
      <c r="G12" s="142">
        <v>143.4</v>
      </c>
      <c r="H12" s="142">
        <v>145</v>
      </c>
      <c r="I12" s="142">
        <v>145.1</v>
      </c>
      <c r="J12" s="142">
        <v>144.6</v>
      </c>
      <c r="K12" s="142">
        <v>126.1</v>
      </c>
      <c r="L12" s="142">
        <v>126.2</v>
      </c>
      <c r="M12" s="142">
        <v>125.7</v>
      </c>
      <c r="N12" s="142">
        <f t="shared" si="0"/>
        <v>136.10833333333332</v>
      </c>
      <c r="O12" s="142">
        <f t="shared" si="1"/>
        <v>135.83333333333334</v>
      </c>
      <c r="P12" s="60"/>
    </row>
    <row r="13" spans="1:16" x14ac:dyDescent="0.2">
      <c r="A13" s="61">
        <v>1995</v>
      </c>
      <c r="B13" s="142">
        <v>125.6</v>
      </c>
      <c r="C13" s="142">
        <v>127.5</v>
      </c>
      <c r="D13" s="142">
        <v>127.4</v>
      </c>
      <c r="E13" s="142">
        <v>127.6</v>
      </c>
      <c r="F13" s="142">
        <v>127.6</v>
      </c>
      <c r="G13" s="142">
        <v>127.5</v>
      </c>
      <c r="H13" s="142">
        <v>127.6</v>
      </c>
      <c r="I13" s="142">
        <v>127.5</v>
      </c>
      <c r="J13" s="142">
        <v>127.5</v>
      </c>
      <c r="K13" s="142">
        <v>127.7</v>
      </c>
      <c r="L13" s="142">
        <v>127.7</v>
      </c>
      <c r="M13" s="142">
        <v>126.7</v>
      </c>
      <c r="N13" s="142">
        <f t="shared" si="0"/>
        <v>127.32500000000003</v>
      </c>
      <c r="O13" s="142">
        <f t="shared" si="1"/>
        <v>126.98333333333333</v>
      </c>
      <c r="P13" s="60"/>
    </row>
    <row r="14" spans="1:16" x14ac:dyDescent="0.2">
      <c r="A14" s="61">
        <v>1996</v>
      </c>
      <c r="B14" s="142">
        <v>124.7</v>
      </c>
      <c r="C14" s="142">
        <v>122.6</v>
      </c>
      <c r="D14" s="142">
        <v>122.7</v>
      </c>
      <c r="E14" s="142">
        <v>122.5</v>
      </c>
      <c r="F14" s="142">
        <v>122.2</v>
      </c>
      <c r="G14" s="142">
        <v>122.3</v>
      </c>
      <c r="H14" s="142">
        <v>122.5</v>
      </c>
      <c r="I14" s="142">
        <v>122.7</v>
      </c>
      <c r="J14" s="142">
        <v>125.4</v>
      </c>
      <c r="K14" s="142">
        <v>129</v>
      </c>
      <c r="L14" s="142">
        <v>128.9</v>
      </c>
      <c r="M14" s="142">
        <v>129.69999999999999</v>
      </c>
      <c r="N14" s="142">
        <f t="shared" si="0"/>
        <v>124.60000000000002</v>
      </c>
      <c r="O14" s="142">
        <f t="shared" si="1"/>
        <v>124.14166666666669</v>
      </c>
      <c r="P14" s="60"/>
    </row>
    <row r="15" spans="1:16" x14ac:dyDescent="0.2">
      <c r="A15" s="61">
        <v>1997</v>
      </c>
      <c r="B15" s="142">
        <v>126.6</v>
      </c>
      <c r="C15" s="142">
        <v>123.3</v>
      </c>
      <c r="D15" s="142">
        <v>123.2</v>
      </c>
      <c r="E15" s="142">
        <v>122.9</v>
      </c>
      <c r="F15" s="142">
        <v>122.9</v>
      </c>
      <c r="G15" s="142">
        <v>122.9</v>
      </c>
      <c r="H15" s="142">
        <v>123</v>
      </c>
      <c r="I15" s="142">
        <v>122.8</v>
      </c>
      <c r="J15" s="142">
        <v>122.8</v>
      </c>
      <c r="K15" s="142">
        <v>101.2</v>
      </c>
      <c r="L15" s="142">
        <v>102.2</v>
      </c>
      <c r="M15" s="142">
        <v>93.2</v>
      </c>
      <c r="N15" s="142">
        <f t="shared" si="0"/>
        <v>117.25</v>
      </c>
      <c r="O15" s="142">
        <f t="shared" si="1"/>
        <v>124.83333333333331</v>
      </c>
      <c r="P15" s="60"/>
    </row>
    <row r="16" spans="1:16" x14ac:dyDescent="0.2">
      <c r="A16" s="137">
        <v>1998</v>
      </c>
      <c r="B16" s="142">
        <v>94.4</v>
      </c>
      <c r="C16" s="142">
        <v>96.4</v>
      </c>
      <c r="D16" s="142">
        <v>98.7</v>
      </c>
      <c r="E16" s="142">
        <v>92.9</v>
      </c>
      <c r="F16" s="142">
        <v>92.8</v>
      </c>
      <c r="G16" s="142">
        <v>93.3</v>
      </c>
      <c r="H16" s="142">
        <v>93.7</v>
      </c>
      <c r="I16" s="142">
        <v>92.9</v>
      </c>
      <c r="J16" s="142">
        <v>92.7</v>
      </c>
      <c r="K16" s="142">
        <v>91.6</v>
      </c>
      <c r="L16" s="142">
        <v>92.2</v>
      </c>
      <c r="M16" s="142">
        <v>92.2</v>
      </c>
      <c r="N16" s="142">
        <f t="shared" si="0"/>
        <v>93.65000000000002</v>
      </c>
      <c r="O16" s="142">
        <f t="shared" si="1"/>
        <v>95.366666666666674</v>
      </c>
      <c r="P16" s="60"/>
    </row>
    <row r="17" spans="1:17" x14ac:dyDescent="0.2">
      <c r="A17" s="137">
        <v>1999</v>
      </c>
      <c r="B17" s="142">
        <v>95.5</v>
      </c>
      <c r="C17" s="142">
        <v>95.3</v>
      </c>
      <c r="D17" s="142">
        <v>95.3</v>
      </c>
      <c r="E17" s="142">
        <v>96.9</v>
      </c>
      <c r="F17" s="142">
        <v>96.9</v>
      </c>
      <c r="G17" s="142">
        <v>97</v>
      </c>
      <c r="H17" s="142">
        <v>97</v>
      </c>
      <c r="I17" s="142">
        <v>96.6</v>
      </c>
      <c r="J17" s="142">
        <v>96.4</v>
      </c>
      <c r="K17" s="142">
        <v>98.3</v>
      </c>
      <c r="L17" s="142">
        <v>97.9</v>
      </c>
      <c r="M17" s="142">
        <v>98.3</v>
      </c>
      <c r="N17" s="142">
        <f t="shared" si="0"/>
        <v>96.783333333333317</v>
      </c>
      <c r="O17" s="142">
        <f t="shared" si="1"/>
        <v>95.241666666666674</v>
      </c>
      <c r="P17" s="60"/>
    </row>
    <row r="18" spans="1:17" x14ac:dyDescent="0.2">
      <c r="A18" s="137">
        <v>2000</v>
      </c>
      <c r="B18" s="142">
        <v>98.9</v>
      </c>
      <c r="C18" s="142">
        <v>98</v>
      </c>
      <c r="D18" s="142">
        <v>97.8</v>
      </c>
      <c r="E18" s="142">
        <v>98</v>
      </c>
      <c r="F18" s="142">
        <v>97.9</v>
      </c>
      <c r="G18" s="142">
        <v>97.9</v>
      </c>
      <c r="H18" s="142">
        <v>97.8</v>
      </c>
      <c r="I18" s="142">
        <v>98</v>
      </c>
      <c r="J18" s="142">
        <v>98</v>
      </c>
      <c r="K18" s="142">
        <v>97.6</v>
      </c>
      <c r="L18" s="142">
        <v>99.2</v>
      </c>
      <c r="M18" s="142">
        <v>100.3</v>
      </c>
      <c r="N18" s="142">
        <f t="shared" si="0"/>
        <v>98.283333333333317</v>
      </c>
      <c r="O18" s="142">
        <f t="shared" si="1"/>
        <v>98.066666666666649</v>
      </c>
      <c r="P18" s="60"/>
    </row>
    <row r="19" spans="1:17" x14ac:dyDescent="0.2">
      <c r="A19" s="137">
        <v>2001</v>
      </c>
      <c r="B19" s="142">
        <v>111.3</v>
      </c>
      <c r="C19" s="142">
        <v>111.6</v>
      </c>
      <c r="D19" s="142">
        <v>111.6</v>
      </c>
      <c r="E19" s="142">
        <v>111.5</v>
      </c>
      <c r="F19" s="142">
        <v>111.9</v>
      </c>
      <c r="G19" s="142">
        <v>111.3</v>
      </c>
      <c r="H19" s="142">
        <v>111.3</v>
      </c>
      <c r="I19" s="142">
        <v>111.3</v>
      </c>
      <c r="J19" s="142">
        <v>112.2</v>
      </c>
      <c r="K19" s="142">
        <v>112.3</v>
      </c>
      <c r="L19" s="142">
        <v>113.9</v>
      </c>
      <c r="M19" s="142">
        <v>114</v>
      </c>
      <c r="N19" s="142">
        <f t="shared" si="0"/>
        <v>112.01666666666667</v>
      </c>
      <c r="O19" s="142">
        <f t="shared" si="1"/>
        <v>108.425</v>
      </c>
      <c r="P19" s="60"/>
    </row>
    <row r="20" spans="1:17" x14ac:dyDescent="0.2">
      <c r="A20" s="137">
        <v>2002</v>
      </c>
      <c r="B20" s="142">
        <v>116.5</v>
      </c>
      <c r="C20" s="142">
        <v>120.1</v>
      </c>
      <c r="D20" s="142">
        <v>119.7</v>
      </c>
      <c r="E20" s="142">
        <v>119.8</v>
      </c>
      <c r="F20" s="142">
        <v>117.4</v>
      </c>
      <c r="G20" s="142">
        <v>119.6</v>
      </c>
      <c r="H20" s="142">
        <v>121.2</v>
      </c>
      <c r="I20" s="142">
        <v>121</v>
      </c>
      <c r="J20" s="142">
        <v>127.4</v>
      </c>
      <c r="K20" s="142">
        <v>127.9</v>
      </c>
      <c r="L20" s="142">
        <v>125.9</v>
      </c>
      <c r="M20" s="142">
        <v>126.5</v>
      </c>
      <c r="N20" s="142">
        <f t="shared" si="0"/>
        <v>121.91666666666669</v>
      </c>
      <c r="O20" s="142">
        <f t="shared" si="1"/>
        <v>118.575</v>
      </c>
      <c r="P20" s="60"/>
    </row>
    <row r="21" spans="1:17" x14ac:dyDescent="0.2">
      <c r="A21" s="137">
        <v>2003</v>
      </c>
      <c r="B21" s="142">
        <v>130</v>
      </c>
      <c r="C21" s="142">
        <v>131.4</v>
      </c>
      <c r="D21" s="142">
        <v>131.30000000000001</v>
      </c>
      <c r="E21" s="142">
        <v>131.30000000000001</v>
      </c>
      <c r="F21" s="142">
        <v>131.5</v>
      </c>
      <c r="G21" s="142">
        <v>131.9</v>
      </c>
      <c r="H21" s="142" t="s">
        <v>23</v>
      </c>
      <c r="I21" s="142">
        <v>132.19999999999999</v>
      </c>
      <c r="J21" s="142">
        <v>131.9</v>
      </c>
      <c r="K21" s="142">
        <v>130.6</v>
      </c>
      <c r="L21" s="142">
        <v>130.9</v>
      </c>
      <c r="M21" s="142">
        <v>130.69999999999999</v>
      </c>
      <c r="N21" s="142">
        <f t="shared" si="0"/>
        <v>131.24545454545455</v>
      </c>
      <c r="O21" s="142">
        <f t="shared" si="1"/>
        <v>130.16363636363639</v>
      </c>
      <c r="P21" s="60"/>
    </row>
    <row r="22" spans="1:17" x14ac:dyDescent="0.2">
      <c r="A22" s="61">
        <v>2004</v>
      </c>
      <c r="B22" s="142">
        <v>131.9</v>
      </c>
      <c r="C22" s="142">
        <v>132</v>
      </c>
      <c r="D22" s="142">
        <v>131.9</v>
      </c>
      <c r="E22" s="142">
        <v>131.69999999999999</v>
      </c>
      <c r="F22" s="142">
        <v>131.6</v>
      </c>
      <c r="G22" s="142">
        <v>131.69999999999999</v>
      </c>
      <c r="H22" s="142">
        <v>131.80000000000001</v>
      </c>
      <c r="I22" s="142">
        <v>131.5</v>
      </c>
      <c r="J22" s="142">
        <v>131.6</v>
      </c>
      <c r="K22" s="142">
        <v>131.5</v>
      </c>
      <c r="L22" s="142">
        <v>131.6</v>
      </c>
      <c r="M22" s="142">
        <v>131.6</v>
      </c>
      <c r="N22" s="142">
        <f t="shared" si="0"/>
        <v>131.69999999999996</v>
      </c>
      <c r="O22" s="142">
        <f t="shared" si="1"/>
        <v>131.49166666666665</v>
      </c>
      <c r="P22" s="60"/>
    </row>
    <row r="23" spans="1:17" x14ac:dyDescent="0.2">
      <c r="A23" s="61">
        <v>2005</v>
      </c>
      <c r="B23" s="142">
        <v>133.1</v>
      </c>
      <c r="C23" s="142">
        <v>133.30000000000001</v>
      </c>
      <c r="D23" s="142">
        <v>133.5</v>
      </c>
      <c r="E23" s="142">
        <v>133.1</v>
      </c>
      <c r="F23" s="142">
        <v>133.1</v>
      </c>
      <c r="G23" s="142">
        <v>133.1</v>
      </c>
      <c r="H23" s="142">
        <v>133.19999999999999</v>
      </c>
      <c r="I23" s="142">
        <v>132.9</v>
      </c>
      <c r="J23" s="142">
        <v>133.19999999999999</v>
      </c>
      <c r="K23" s="142">
        <v>137.19999999999999</v>
      </c>
      <c r="L23" s="142">
        <v>133.1</v>
      </c>
      <c r="M23" s="142">
        <v>133.19999999999999</v>
      </c>
      <c r="N23" s="142">
        <f t="shared" si="0"/>
        <v>133.50000000000003</v>
      </c>
      <c r="O23" s="142">
        <f t="shared" si="1"/>
        <v>132.76666666666668</v>
      </c>
      <c r="P23" s="60"/>
    </row>
    <row r="24" spans="1:17" x14ac:dyDescent="0.2">
      <c r="A24" s="61">
        <v>2006</v>
      </c>
      <c r="B24" s="142">
        <v>144.5</v>
      </c>
      <c r="C24" s="142">
        <v>144.80000000000001</v>
      </c>
      <c r="D24" s="142">
        <v>145.1</v>
      </c>
      <c r="E24" s="142">
        <v>153.4</v>
      </c>
      <c r="F24" s="142">
        <v>151.1</v>
      </c>
      <c r="G24" s="142">
        <v>151.19999999999999</v>
      </c>
      <c r="H24" s="142">
        <v>151.19999999999999</v>
      </c>
      <c r="I24" s="142">
        <v>150.9</v>
      </c>
      <c r="J24" s="142">
        <v>150.9</v>
      </c>
      <c r="K24" s="142">
        <v>150.9</v>
      </c>
      <c r="L24" s="142">
        <v>151.1</v>
      </c>
      <c r="M24" s="142">
        <v>151</v>
      </c>
      <c r="N24" s="142">
        <f t="shared" si="0"/>
        <v>149.67500000000001</v>
      </c>
      <c r="O24" s="142">
        <f t="shared" si="1"/>
        <v>145.55000000000001</v>
      </c>
      <c r="P24" s="60"/>
    </row>
    <row r="25" spans="1:17" x14ac:dyDescent="0.2">
      <c r="A25" s="61">
        <v>2007</v>
      </c>
      <c r="B25" s="142">
        <v>175.5</v>
      </c>
      <c r="C25" s="142">
        <v>176.8</v>
      </c>
      <c r="D25" s="142">
        <v>176.8</v>
      </c>
      <c r="E25" s="142">
        <v>176.8</v>
      </c>
      <c r="F25" s="142">
        <v>176.9</v>
      </c>
      <c r="G25" s="142">
        <v>177.1</v>
      </c>
      <c r="H25" s="142">
        <v>176.8</v>
      </c>
      <c r="I25" s="142">
        <v>176.8</v>
      </c>
      <c r="J25" s="142">
        <v>176.5</v>
      </c>
      <c r="K25" s="142">
        <v>176.9</v>
      </c>
      <c r="L25" s="142">
        <v>177</v>
      </c>
      <c r="M25" s="142">
        <v>176.6</v>
      </c>
      <c r="N25" s="142">
        <f t="shared" si="0"/>
        <v>176.70833333333334</v>
      </c>
      <c r="O25" s="142">
        <f t="shared" si="1"/>
        <v>170.24999999999997</v>
      </c>
      <c r="P25" s="60"/>
    </row>
    <row r="26" spans="1:17" x14ac:dyDescent="0.2">
      <c r="A26" s="61">
        <v>2008</v>
      </c>
      <c r="B26" s="142">
        <v>207.1</v>
      </c>
      <c r="C26" s="142">
        <v>207.8</v>
      </c>
      <c r="D26" s="142">
        <v>207.9</v>
      </c>
      <c r="E26" s="142">
        <v>207.9</v>
      </c>
      <c r="F26" s="142">
        <v>207.9</v>
      </c>
      <c r="G26" s="142">
        <v>209.2</v>
      </c>
      <c r="H26" s="142">
        <v>209.2</v>
      </c>
      <c r="I26" s="142">
        <v>209.4</v>
      </c>
      <c r="J26" s="142">
        <v>209.2</v>
      </c>
      <c r="K26" s="142">
        <v>209.3</v>
      </c>
      <c r="L26" s="142">
        <v>210.6</v>
      </c>
      <c r="M26" s="142">
        <v>210.1</v>
      </c>
      <c r="N26" s="142">
        <f t="shared" si="0"/>
        <v>208.79999999999998</v>
      </c>
      <c r="O26" s="142">
        <f t="shared" si="1"/>
        <v>200.50833333333335</v>
      </c>
      <c r="P26" s="60"/>
    </row>
    <row r="27" spans="1:17" x14ac:dyDescent="0.2">
      <c r="A27" s="61">
        <v>2009</v>
      </c>
      <c r="B27" s="142">
        <v>221.1</v>
      </c>
      <c r="C27" s="142">
        <v>220.5</v>
      </c>
      <c r="D27" s="142">
        <v>220.6</v>
      </c>
      <c r="E27" s="142">
        <v>218.8</v>
      </c>
      <c r="F27" s="142">
        <v>218.8</v>
      </c>
      <c r="G27" s="142">
        <v>218.7</v>
      </c>
      <c r="H27" s="142">
        <v>216.8</v>
      </c>
      <c r="I27" s="142">
        <v>216.7</v>
      </c>
      <c r="J27" s="142">
        <v>216.9</v>
      </c>
      <c r="K27" s="142">
        <v>216.8</v>
      </c>
      <c r="L27" s="142">
        <v>216.8</v>
      </c>
      <c r="M27" s="142">
        <v>216.8</v>
      </c>
      <c r="N27" s="142">
        <f t="shared" si="0"/>
        <v>218.27500000000006</v>
      </c>
      <c r="O27" s="142">
        <f t="shared" si="1"/>
        <v>216.57499999999996</v>
      </c>
      <c r="P27" s="60"/>
    </row>
    <row r="28" spans="1:17" x14ac:dyDescent="0.2">
      <c r="A28" s="61">
        <v>2010</v>
      </c>
      <c r="B28" s="142">
        <v>205.4</v>
      </c>
      <c r="C28" s="142">
        <v>202.1</v>
      </c>
      <c r="D28" s="142">
        <v>197.4</v>
      </c>
      <c r="E28" s="142">
        <v>188.9</v>
      </c>
      <c r="F28" s="142">
        <v>189.2</v>
      </c>
      <c r="G28" s="142">
        <v>189.3</v>
      </c>
      <c r="H28" s="142">
        <v>189.3</v>
      </c>
      <c r="I28" s="142">
        <v>186.6</v>
      </c>
      <c r="J28" s="142">
        <v>187.3</v>
      </c>
      <c r="K28" s="142">
        <v>187.9</v>
      </c>
      <c r="L28" s="142">
        <v>188</v>
      </c>
      <c r="M28" s="142">
        <v>187.1</v>
      </c>
      <c r="N28" s="142">
        <f t="shared" si="0"/>
        <v>191.54166666666663</v>
      </c>
      <c r="O28" s="142">
        <f t="shared" si="1"/>
        <v>198.82500000000005</v>
      </c>
      <c r="P28" s="60"/>
    </row>
    <row r="29" spans="1:17" x14ac:dyDescent="0.2">
      <c r="A29" s="61">
        <v>2011</v>
      </c>
      <c r="B29" s="142">
        <v>201.1</v>
      </c>
      <c r="C29" s="142">
        <v>204.2</v>
      </c>
      <c r="D29" s="142">
        <v>204.6</v>
      </c>
      <c r="E29" s="142">
        <v>205.5</v>
      </c>
      <c r="F29" s="142">
        <v>205.7</v>
      </c>
      <c r="G29" s="142">
        <v>206.3</v>
      </c>
      <c r="H29" s="142">
        <v>208</v>
      </c>
      <c r="I29" s="142">
        <v>209.1</v>
      </c>
      <c r="J29" s="142">
        <v>208.3</v>
      </c>
      <c r="K29" s="142">
        <v>209.9</v>
      </c>
      <c r="L29" s="142">
        <v>210.6</v>
      </c>
      <c r="M29" s="142">
        <v>186.4</v>
      </c>
      <c r="N29" s="142">
        <f t="shared" si="0"/>
        <v>204.97499999999999</v>
      </c>
      <c r="O29" s="142">
        <f t="shared" si="1"/>
        <v>201.31666666666669</v>
      </c>
      <c r="P29" s="60"/>
    </row>
    <row r="30" spans="1:17" x14ac:dyDescent="0.2">
      <c r="A30" s="61">
        <v>2012</v>
      </c>
      <c r="B30" s="142">
        <v>196.1</v>
      </c>
      <c r="C30" s="142">
        <v>197</v>
      </c>
      <c r="D30" s="142">
        <v>197</v>
      </c>
      <c r="E30" s="142">
        <v>197.3</v>
      </c>
      <c r="F30" s="142">
        <v>197.3</v>
      </c>
      <c r="G30" s="142">
        <v>201.6</v>
      </c>
      <c r="H30" s="142">
        <v>200.9</v>
      </c>
      <c r="I30" s="142">
        <v>199.8</v>
      </c>
      <c r="J30" s="142">
        <v>200.4</v>
      </c>
      <c r="K30" s="142">
        <v>200.3</v>
      </c>
      <c r="L30" s="142">
        <v>196.4</v>
      </c>
      <c r="M30" s="142">
        <v>194.9</v>
      </c>
      <c r="N30" s="142">
        <f t="shared" si="0"/>
        <v>198.25</v>
      </c>
      <c r="O30" s="142">
        <f t="shared" si="1"/>
        <v>199.52500000000001</v>
      </c>
      <c r="P30" s="60"/>
    </row>
    <row r="31" spans="1:17" x14ac:dyDescent="0.2">
      <c r="A31" s="61">
        <v>2013</v>
      </c>
      <c r="B31" s="142">
        <v>213.6</v>
      </c>
      <c r="C31" s="142">
        <v>219.9</v>
      </c>
      <c r="D31" s="142">
        <v>220.9</v>
      </c>
      <c r="E31" s="142">
        <v>223.2</v>
      </c>
      <c r="F31" s="142">
        <v>224.2</v>
      </c>
      <c r="G31" s="142">
        <v>224.2</v>
      </c>
      <c r="H31" s="142">
        <v>224.9</v>
      </c>
      <c r="I31" s="142">
        <v>232</v>
      </c>
      <c r="J31" s="142">
        <v>231.9</v>
      </c>
      <c r="K31" s="142">
        <v>227</v>
      </c>
      <c r="L31" s="142">
        <v>208.5</v>
      </c>
      <c r="M31" s="142">
        <v>205.3</v>
      </c>
      <c r="N31" s="142">
        <f t="shared" si="0"/>
        <v>221.30000000000004</v>
      </c>
      <c r="O31" s="142">
        <f t="shared" si="1"/>
        <v>217.20000000000005</v>
      </c>
      <c r="P31" s="60"/>
    </row>
    <row r="32" spans="1:17" x14ac:dyDescent="0.2">
      <c r="A32" s="61">
        <v>2014</v>
      </c>
      <c r="B32" s="142">
        <v>185.8</v>
      </c>
      <c r="C32" s="142">
        <v>171.7</v>
      </c>
      <c r="D32" s="142">
        <v>171.6</v>
      </c>
      <c r="E32" s="142">
        <v>169.3</v>
      </c>
      <c r="F32" s="142">
        <v>168.6</v>
      </c>
      <c r="G32" s="142">
        <v>169.9</v>
      </c>
      <c r="H32" s="142">
        <v>170.4</v>
      </c>
      <c r="I32" s="142">
        <v>171.1</v>
      </c>
      <c r="J32" s="142">
        <v>174.4</v>
      </c>
      <c r="K32" s="142">
        <v>174.3</v>
      </c>
      <c r="L32" s="142">
        <v>166.2</v>
      </c>
      <c r="M32" s="142">
        <v>166.5</v>
      </c>
      <c r="N32" s="142">
        <f t="shared" si="0"/>
        <v>171.65</v>
      </c>
      <c r="O32" s="142">
        <f t="shared" si="1"/>
        <v>182.79999999999998</v>
      </c>
      <c r="P32" s="60"/>
      <c r="Q32" s="60"/>
    </row>
    <row r="33" spans="1:17" x14ac:dyDescent="0.2">
      <c r="A33" s="61">
        <v>2015</v>
      </c>
      <c r="B33" s="142">
        <v>170.6</v>
      </c>
      <c r="C33" s="142">
        <v>166.3</v>
      </c>
      <c r="D33" s="142">
        <v>165.2</v>
      </c>
      <c r="E33" s="142">
        <v>162.4</v>
      </c>
      <c r="F33" s="142">
        <v>165.3</v>
      </c>
      <c r="G33" s="142">
        <v>166.1</v>
      </c>
      <c r="H33" s="142">
        <v>166.7</v>
      </c>
      <c r="I33" s="142">
        <v>167.5</v>
      </c>
      <c r="J33" s="142">
        <v>168.6</v>
      </c>
      <c r="K33" s="142">
        <v>167.7</v>
      </c>
      <c r="L33" s="142">
        <v>167.2</v>
      </c>
      <c r="M33" s="142">
        <v>168.1</v>
      </c>
      <c r="N33" s="142">
        <f t="shared" si="0"/>
        <v>166.80833333333331</v>
      </c>
      <c r="O33" s="142">
        <f t="shared" si="1"/>
        <v>167.14166666666668</v>
      </c>
      <c r="P33" s="60"/>
      <c r="Q33" s="60"/>
    </row>
    <row r="34" spans="1:17" x14ac:dyDescent="0.2">
      <c r="A34" s="61">
        <v>2016</v>
      </c>
      <c r="B34" s="142">
        <v>178</v>
      </c>
      <c r="C34" s="142">
        <v>184.2</v>
      </c>
      <c r="D34" s="142">
        <v>187.5</v>
      </c>
      <c r="E34" s="142">
        <v>191.7</v>
      </c>
      <c r="F34" s="142">
        <v>193</v>
      </c>
      <c r="G34" s="142">
        <v>194.3</v>
      </c>
      <c r="H34" s="142">
        <v>195.8</v>
      </c>
      <c r="I34" s="142">
        <v>193.1</v>
      </c>
      <c r="J34" s="142">
        <v>189.6</v>
      </c>
      <c r="K34" s="142">
        <v>189</v>
      </c>
      <c r="L34" s="142">
        <v>183.3</v>
      </c>
      <c r="M34" s="142">
        <v>185.2</v>
      </c>
      <c r="N34" s="142">
        <f t="shared" si="0"/>
        <v>188.72499999999999</v>
      </c>
      <c r="O34" s="142">
        <f t="shared" si="1"/>
        <v>184.18333333333331</v>
      </c>
      <c r="P34" s="60"/>
      <c r="Q34" s="60"/>
    </row>
    <row r="35" spans="1:17" x14ac:dyDescent="0.2">
      <c r="A35" s="61">
        <v>2017</v>
      </c>
      <c r="B35" s="142">
        <v>184.5</v>
      </c>
      <c r="C35" s="142">
        <v>196.2</v>
      </c>
      <c r="D35" s="142">
        <v>192.1</v>
      </c>
      <c r="E35" s="142">
        <v>195.6</v>
      </c>
      <c r="F35" s="142">
        <v>194.5</v>
      </c>
      <c r="G35" s="142">
        <v>199.7</v>
      </c>
      <c r="H35" s="142">
        <v>197.1</v>
      </c>
      <c r="I35" s="142">
        <v>199.3</v>
      </c>
      <c r="J35" s="142">
        <v>197.7</v>
      </c>
      <c r="K35" s="142">
        <v>200</v>
      </c>
      <c r="L35" s="142">
        <v>197.9</v>
      </c>
      <c r="M35" s="142">
        <v>196.2</v>
      </c>
      <c r="N35" s="142">
        <f t="shared" si="0"/>
        <v>195.89999999999998</v>
      </c>
      <c r="O35" s="142">
        <f t="shared" si="1"/>
        <v>192.85</v>
      </c>
      <c r="P35" s="60"/>
      <c r="Q35" s="60"/>
    </row>
    <row r="36" spans="1:17" x14ac:dyDescent="0.2">
      <c r="A36" s="61">
        <v>2018</v>
      </c>
      <c r="B36" s="142">
        <v>190.8</v>
      </c>
      <c r="C36" s="142">
        <v>196.5</v>
      </c>
      <c r="D36" s="142">
        <v>191.7</v>
      </c>
      <c r="E36" s="142">
        <v>198.3</v>
      </c>
      <c r="F36" s="142">
        <v>194.5</v>
      </c>
      <c r="G36" s="142">
        <v>196.2</v>
      </c>
      <c r="H36" s="142">
        <v>194.5</v>
      </c>
      <c r="I36" s="142">
        <v>193.9</v>
      </c>
      <c r="J36" s="142">
        <v>195.7</v>
      </c>
      <c r="K36" s="142">
        <v>196.4</v>
      </c>
      <c r="L36" s="142">
        <v>196.5</v>
      </c>
      <c r="M36" s="142">
        <v>194.1</v>
      </c>
      <c r="N36" s="142">
        <f t="shared" si="0"/>
        <v>194.92499999999998</v>
      </c>
      <c r="O36" s="142">
        <f t="shared" si="1"/>
        <v>195.51666666666665</v>
      </c>
    </row>
    <row r="37" spans="1:17" x14ac:dyDescent="0.2">
      <c r="A37" s="61">
        <v>2019</v>
      </c>
      <c r="B37" s="142">
        <v>192.7</v>
      </c>
      <c r="C37" s="142">
        <v>199</v>
      </c>
      <c r="D37" s="142">
        <v>198</v>
      </c>
      <c r="E37" s="142">
        <v>198.7</v>
      </c>
      <c r="F37" s="142">
        <v>199.9</v>
      </c>
      <c r="G37" s="142">
        <v>198.7</v>
      </c>
      <c r="H37" s="142">
        <v>200.9</v>
      </c>
      <c r="I37" s="142">
        <v>205.5</v>
      </c>
      <c r="J37" s="142">
        <v>208.2</v>
      </c>
      <c r="K37" s="142">
        <v>207.4</v>
      </c>
      <c r="L37" s="142">
        <v>206.4</v>
      </c>
      <c r="M37" s="142">
        <v>209.1</v>
      </c>
      <c r="N37" s="142">
        <f t="shared" si="0"/>
        <v>202.04166666666666</v>
      </c>
      <c r="O37" s="142">
        <f t="shared" si="1"/>
        <v>199.05000000000004</v>
      </c>
    </row>
    <row r="38" spans="1:17" x14ac:dyDescent="0.2">
      <c r="A38" s="61">
        <v>2020</v>
      </c>
      <c r="B38" s="142">
        <v>205.8</v>
      </c>
      <c r="C38" s="142">
        <v>204.8</v>
      </c>
      <c r="D38" s="142">
        <v>206</v>
      </c>
      <c r="E38" s="142">
        <v>204.5</v>
      </c>
      <c r="F38" s="142">
        <v>202.7</v>
      </c>
      <c r="G38" s="142">
        <v>198.5</v>
      </c>
      <c r="H38" s="142">
        <v>194.5</v>
      </c>
      <c r="I38" s="142">
        <v>185.1</v>
      </c>
      <c r="J38" s="142">
        <v>189.6</v>
      </c>
      <c r="K38" s="142">
        <v>189.6</v>
      </c>
      <c r="L38" s="142">
        <v>189.3</v>
      </c>
      <c r="M38" s="142">
        <v>190.6</v>
      </c>
      <c r="N38" s="142">
        <f t="shared" si="0"/>
        <v>196.74999999999997</v>
      </c>
      <c r="O38" s="142">
        <f t="shared" si="1"/>
        <v>201.20000000000002</v>
      </c>
    </row>
    <row r="39" spans="1:17" x14ac:dyDescent="0.2">
      <c r="A39" s="61">
        <v>2021</v>
      </c>
      <c r="B39" s="142">
        <v>190.5</v>
      </c>
      <c r="C39" s="142">
        <v>190.7</v>
      </c>
      <c r="D39" s="142">
        <v>195.8</v>
      </c>
      <c r="E39" s="142">
        <v>195.4</v>
      </c>
      <c r="F39" s="142">
        <v>199.9</v>
      </c>
      <c r="G39" s="142">
        <v>199.7</v>
      </c>
      <c r="H39" s="142">
        <v>202.84100000000001</v>
      </c>
      <c r="I39" s="142">
        <v>205.78200000000001</v>
      </c>
      <c r="J39" s="142">
        <v>219.12799999999999</v>
      </c>
      <c r="K39" s="142">
        <v>218.39599999999999</v>
      </c>
      <c r="L39" s="142">
        <v>198.80099999999999</v>
      </c>
      <c r="M39" s="142">
        <v>202.078</v>
      </c>
      <c r="N39" s="142">
        <f>AVERAGE(B39:M39)</f>
        <v>201.5855</v>
      </c>
      <c r="O39" s="142">
        <f>AVERAGE(K38:M38,B39:J39)</f>
        <v>197.43758333333338</v>
      </c>
    </row>
    <row r="40" spans="1:17" x14ac:dyDescent="0.2">
      <c r="A40" s="61">
        <v>2022</v>
      </c>
      <c r="B40" s="142">
        <v>203.83500000000001</v>
      </c>
      <c r="C40" s="142">
        <v>217.684</v>
      </c>
      <c r="D40" s="142">
        <v>222.52500000000001</v>
      </c>
      <c r="E40" s="142">
        <v>225.91200000000001</v>
      </c>
      <c r="F40" s="142">
        <v>235.59899999999999</v>
      </c>
      <c r="G40" s="142">
        <v>236.61099999999999</v>
      </c>
      <c r="H40" s="142">
        <v>239.614</v>
      </c>
      <c r="I40" s="142">
        <v>244.405</v>
      </c>
      <c r="J40" s="142">
        <v>246.60400000000001</v>
      </c>
      <c r="K40" s="142">
        <v>245.17699999999999</v>
      </c>
      <c r="L40" s="142">
        <v>232.02099999999999</v>
      </c>
      <c r="M40" s="142">
        <v>228.72</v>
      </c>
      <c r="N40" s="142">
        <f>AVERAGE(B40:M40)</f>
        <v>231.5589166666667</v>
      </c>
      <c r="O40" s="142">
        <f>AVERAGE(K39:M39,B40:J40)</f>
        <v>224.33866666666668</v>
      </c>
    </row>
    <row r="41" spans="1:17" x14ac:dyDescent="0.2">
      <c r="A41" s="61">
        <v>2023</v>
      </c>
      <c r="B41" s="142">
        <v>236.767</v>
      </c>
      <c r="C41" s="142">
        <v>277.40499999999997</v>
      </c>
      <c r="D41" s="142">
        <v>278.15300000000002</v>
      </c>
      <c r="E41" s="142">
        <v>278.18700000000001</v>
      </c>
      <c r="F41" s="142">
        <v>287.69200000000001</v>
      </c>
      <c r="G41" s="142">
        <v>290.82900000000001</v>
      </c>
      <c r="H41" s="142">
        <v>292.38299999999998</v>
      </c>
      <c r="I41" s="142">
        <v>294.93200000000002</v>
      </c>
      <c r="J41" s="142">
        <v>283.23099999999999</v>
      </c>
      <c r="K41" s="142">
        <v>282.86099999999999</v>
      </c>
      <c r="L41" s="142">
        <v>266.97899999999998</v>
      </c>
      <c r="M41" s="142">
        <v>261.53699999999998</v>
      </c>
      <c r="N41" s="142">
        <f>AVERAGE(B41:M41)</f>
        <v>277.57966666666658</v>
      </c>
      <c r="O41" s="142">
        <f>AVERAGE(K40:M40,B41:J41)</f>
        <v>268.79141666666663</v>
      </c>
    </row>
    <row r="42" spans="1:17" x14ac:dyDescent="0.2">
      <c r="A42" s="61">
        <v>2024</v>
      </c>
      <c r="B42" s="142">
        <v>258.95100000000002</v>
      </c>
      <c r="C42" s="142">
        <v>260.19600000000003</v>
      </c>
      <c r="D42" s="142">
        <v>253.05500000000001</v>
      </c>
      <c r="E42" s="142">
        <v>250.53899999999999</v>
      </c>
      <c r="F42" s="142">
        <v>268.75299999999999</v>
      </c>
      <c r="G42" s="142">
        <v>266.815</v>
      </c>
      <c r="H42" s="142">
        <v>279.79199999999997</v>
      </c>
      <c r="I42" s="142">
        <v>273.029</v>
      </c>
      <c r="J42" s="142">
        <v>270.87</v>
      </c>
      <c r="K42" s="142">
        <v>274.44400000000002</v>
      </c>
      <c r="L42" s="142">
        <v>263.95100000000002</v>
      </c>
      <c r="M42" s="142">
        <v>264.06299999999999</v>
      </c>
      <c r="N42" s="142">
        <f>AVERAGE(B42:M42)</f>
        <v>265.37150000000003</v>
      </c>
      <c r="O42" s="142">
        <f>AVERAGE(K41:M41,B42:J42)</f>
        <v>266.11475000000002</v>
      </c>
    </row>
    <row r="43" spans="1:17" x14ac:dyDescent="0.2">
      <c r="A43" s="61" t="s">
        <v>335</v>
      </c>
      <c r="B43" s="142">
        <v>265.22399999999999</v>
      </c>
      <c r="C43" s="142">
        <v>262.71899999999999</v>
      </c>
      <c r="D43" s="142">
        <v>260.39</v>
      </c>
      <c r="E43" s="142">
        <v>270.46300000000002</v>
      </c>
      <c r="F43" s="186" t="s">
        <v>23</v>
      </c>
      <c r="G43" s="186" t="s">
        <v>23</v>
      </c>
      <c r="H43" s="186" t="s">
        <v>23</v>
      </c>
      <c r="I43" s="186" t="s">
        <v>23</v>
      </c>
      <c r="J43" s="186" t="s">
        <v>23</v>
      </c>
      <c r="K43" s="186" t="s">
        <v>23</v>
      </c>
      <c r="L43" s="186" t="s">
        <v>23</v>
      </c>
      <c r="M43" s="186" t="s">
        <v>23</v>
      </c>
      <c r="N43" s="186" t="s">
        <v>23</v>
      </c>
      <c r="O43" s="186" t="s">
        <v>23</v>
      </c>
    </row>
    <row r="44" spans="1:17" x14ac:dyDescent="0.2">
      <c r="A44" s="61"/>
      <c r="B44" s="60"/>
      <c r="C44" s="60"/>
      <c r="D44" s="60"/>
      <c r="E44" s="60"/>
      <c r="F44" s="60"/>
      <c r="G44" s="60"/>
      <c r="H44" s="62"/>
      <c r="I44" s="60"/>
      <c r="J44" s="60"/>
      <c r="K44" s="60"/>
      <c r="L44" s="60"/>
      <c r="M44" s="60"/>
      <c r="N44" s="60"/>
      <c r="O44" s="60"/>
    </row>
    <row r="45" spans="1:17" x14ac:dyDescent="0.2">
      <c r="B45" s="63" t="s">
        <v>336</v>
      </c>
      <c r="C45" s="59"/>
      <c r="D45" s="59"/>
      <c r="E45" s="59"/>
      <c r="F45" s="59"/>
      <c r="G45" s="59"/>
      <c r="H45" s="59"/>
      <c r="I45" s="59"/>
      <c r="J45" s="59"/>
      <c r="K45" s="59"/>
      <c r="L45" s="59"/>
      <c r="M45" s="64"/>
      <c r="N45" s="64"/>
    </row>
    <row r="46" spans="1:17" x14ac:dyDescent="0.2">
      <c r="A46" s="61">
        <f t="shared" ref="A46:A64" si="2">A47-1</f>
        <v>1967</v>
      </c>
      <c r="B46" s="142">
        <v>34.200000000000003</v>
      </c>
      <c r="C46" s="142">
        <v>34.6</v>
      </c>
      <c r="D46" s="142">
        <v>34.5</v>
      </c>
      <c r="E46" s="142">
        <v>34.6</v>
      </c>
      <c r="F46" s="142">
        <v>34.9</v>
      </c>
      <c r="G46" s="142">
        <v>35.299999999999997</v>
      </c>
      <c r="H46" s="142">
        <v>35.1</v>
      </c>
      <c r="I46" s="142">
        <v>35.200000000000003</v>
      </c>
      <c r="J46" s="142">
        <v>35.200000000000003</v>
      </c>
      <c r="K46" s="142">
        <v>35.4</v>
      </c>
      <c r="L46" s="142">
        <v>35.4</v>
      </c>
      <c r="M46" s="142">
        <v>35</v>
      </c>
      <c r="N46" s="142">
        <v>35</v>
      </c>
      <c r="O46" s="142" t="s">
        <v>23</v>
      </c>
    </row>
    <row r="47" spans="1:17" x14ac:dyDescent="0.2">
      <c r="A47" s="61">
        <f t="shared" si="2"/>
        <v>1968</v>
      </c>
      <c r="B47" s="142">
        <v>35.6</v>
      </c>
      <c r="C47" s="142">
        <v>35.4</v>
      </c>
      <c r="D47" s="142">
        <v>35.299999999999997</v>
      </c>
      <c r="E47" s="142">
        <v>35.700000000000003</v>
      </c>
      <c r="F47" s="142">
        <v>35.9</v>
      </c>
      <c r="G47" s="142">
        <v>36.299999999999997</v>
      </c>
      <c r="H47" s="142">
        <v>36.299999999999997</v>
      </c>
      <c r="I47" s="142">
        <v>36.5</v>
      </c>
      <c r="J47" s="142">
        <v>36.5</v>
      </c>
      <c r="K47" s="142">
        <v>37</v>
      </c>
      <c r="L47" s="142">
        <v>36.299999999999997</v>
      </c>
      <c r="M47" s="142">
        <v>36.6</v>
      </c>
      <c r="N47" s="142">
        <v>36.1</v>
      </c>
      <c r="O47" s="142">
        <f t="shared" ref="O47:O78" si="3">AVERAGE(K46:M46,B47:J47)</f>
        <v>35.774999999999999</v>
      </c>
    </row>
    <row r="48" spans="1:17" x14ac:dyDescent="0.2">
      <c r="A48" s="61">
        <f t="shared" si="2"/>
        <v>1969</v>
      </c>
      <c r="B48" s="142">
        <v>36.9</v>
      </c>
      <c r="C48" s="142">
        <v>36.9</v>
      </c>
      <c r="D48" s="142">
        <v>37.299999999999997</v>
      </c>
      <c r="E48" s="142">
        <v>37.4</v>
      </c>
      <c r="F48" s="142">
        <v>37.6</v>
      </c>
      <c r="G48" s="142">
        <v>37.6</v>
      </c>
      <c r="H48" s="142">
        <v>35.799999999999997</v>
      </c>
      <c r="I48" s="142">
        <v>37.4</v>
      </c>
      <c r="J48" s="142">
        <v>37.6</v>
      </c>
      <c r="K48" s="142">
        <v>37.9</v>
      </c>
      <c r="L48" s="142">
        <v>37.700000000000003</v>
      </c>
      <c r="M48" s="142">
        <v>36.700000000000003</v>
      </c>
      <c r="N48" s="142">
        <v>37.200000000000003</v>
      </c>
      <c r="O48" s="142">
        <f t="shared" si="3"/>
        <v>37.033333333333339</v>
      </c>
    </row>
    <row r="49" spans="1:16" x14ac:dyDescent="0.2">
      <c r="A49" s="61">
        <f t="shared" si="2"/>
        <v>1970</v>
      </c>
      <c r="B49" s="142">
        <v>39</v>
      </c>
      <c r="C49" s="142">
        <v>38.4</v>
      </c>
      <c r="D49" s="142">
        <v>38</v>
      </c>
      <c r="E49" s="142">
        <v>38</v>
      </c>
      <c r="F49" s="142">
        <v>39.1</v>
      </c>
      <c r="G49" s="142">
        <v>39.5</v>
      </c>
      <c r="H49" s="142">
        <v>39.200000000000003</v>
      </c>
      <c r="I49" s="142">
        <v>39.4</v>
      </c>
      <c r="J49" s="142">
        <v>39.1</v>
      </c>
      <c r="K49" s="142">
        <v>39.200000000000003</v>
      </c>
      <c r="L49" s="142">
        <v>38.5</v>
      </c>
      <c r="M49" s="142">
        <v>39</v>
      </c>
      <c r="N49" s="142">
        <v>38.9</v>
      </c>
      <c r="O49" s="142">
        <f t="shared" si="3"/>
        <v>38.500000000000007</v>
      </c>
    </row>
    <row r="50" spans="1:16" x14ac:dyDescent="0.2">
      <c r="A50" s="61">
        <f t="shared" si="2"/>
        <v>1971</v>
      </c>
      <c r="B50" s="142">
        <v>40.200000000000003</v>
      </c>
      <c r="C50" s="142">
        <v>40.6</v>
      </c>
      <c r="D50" s="142">
        <v>40.4</v>
      </c>
      <c r="E50" s="142">
        <v>39.700000000000003</v>
      </c>
      <c r="F50" s="142">
        <v>40.6</v>
      </c>
      <c r="G50" s="142">
        <v>41.2</v>
      </c>
      <c r="H50" s="142">
        <v>41.2</v>
      </c>
      <c r="I50" s="142">
        <v>41.9</v>
      </c>
      <c r="J50" s="142">
        <v>40.9</v>
      </c>
      <c r="K50" s="142">
        <v>40.9</v>
      </c>
      <c r="L50" s="142">
        <v>41.3</v>
      </c>
      <c r="M50" s="142">
        <v>42.5</v>
      </c>
      <c r="N50" s="142">
        <v>40.9</v>
      </c>
      <c r="O50" s="142">
        <f t="shared" si="3"/>
        <v>40.283333333333331</v>
      </c>
    </row>
    <row r="51" spans="1:16" x14ac:dyDescent="0.2">
      <c r="A51" s="61">
        <f t="shared" si="2"/>
        <v>1972</v>
      </c>
      <c r="B51" s="142">
        <v>44.4</v>
      </c>
      <c r="C51" s="142">
        <v>43.3</v>
      </c>
      <c r="D51" s="142">
        <v>44.2</v>
      </c>
      <c r="E51" s="142">
        <v>43.3</v>
      </c>
      <c r="F51" s="142">
        <v>41.8</v>
      </c>
      <c r="G51" s="142">
        <v>42.3</v>
      </c>
      <c r="H51" s="142">
        <v>43.8</v>
      </c>
      <c r="I51" s="142">
        <v>44.9</v>
      </c>
      <c r="J51" s="142">
        <v>45.2</v>
      </c>
      <c r="K51" s="142">
        <v>45.2</v>
      </c>
      <c r="L51" s="142">
        <v>43.3</v>
      </c>
      <c r="M51" s="142">
        <v>44</v>
      </c>
      <c r="N51" s="142">
        <v>43.8</v>
      </c>
      <c r="O51" s="142">
        <f t="shared" si="3"/>
        <v>43.158333333333331</v>
      </c>
    </row>
    <row r="52" spans="1:16" x14ac:dyDescent="0.2">
      <c r="A52" s="61">
        <f t="shared" si="2"/>
        <v>1973</v>
      </c>
      <c r="B52" s="142">
        <v>45.2</v>
      </c>
      <c r="C52" s="142">
        <v>44</v>
      </c>
      <c r="D52" s="142">
        <v>45.4</v>
      </c>
      <c r="E52" s="142">
        <v>45.9</v>
      </c>
      <c r="F52" s="142">
        <v>48.2</v>
      </c>
      <c r="G52" s="142">
        <v>49.5</v>
      </c>
      <c r="H52" s="142">
        <v>48.3</v>
      </c>
      <c r="I52" s="142">
        <v>51.6</v>
      </c>
      <c r="J52" s="142">
        <v>52.3</v>
      </c>
      <c r="K52" s="142">
        <v>53.3</v>
      </c>
      <c r="L52" s="142">
        <v>53.2</v>
      </c>
      <c r="M52" s="142">
        <v>53.5</v>
      </c>
      <c r="N52" s="142">
        <v>49.2</v>
      </c>
      <c r="O52" s="142">
        <f t="shared" si="3"/>
        <v>46.908333333333331</v>
      </c>
    </row>
    <row r="53" spans="1:16" x14ac:dyDescent="0.2">
      <c r="A53" s="61">
        <f t="shared" si="2"/>
        <v>1974</v>
      </c>
      <c r="B53" s="142">
        <v>58.8</v>
      </c>
      <c r="C53" s="142">
        <v>74.3</v>
      </c>
      <c r="D53" s="142">
        <v>93.4</v>
      </c>
      <c r="E53" s="142">
        <v>86.3</v>
      </c>
      <c r="F53" s="142">
        <v>109.1</v>
      </c>
      <c r="G53" s="142">
        <v>129.4</v>
      </c>
      <c r="H53" s="142">
        <v>124.8</v>
      </c>
      <c r="I53" s="142">
        <v>151</v>
      </c>
      <c r="J53" s="142">
        <v>163.1</v>
      </c>
      <c r="K53" s="142">
        <v>177.5</v>
      </c>
      <c r="L53" s="142">
        <v>277.7</v>
      </c>
      <c r="M53" s="142">
        <v>225.7</v>
      </c>
      <c r="N53" s="142">
        <v>139.30000000000001</v>
      </c>
      <c r="O53" s="142">
        <f t="shared" si="3"/>
        <v>95.84999999999998</v>
      </c>
    </row>
    <row r="54" spans="1:16" x14ac:dyDescent="0.2">
      <c r="A54" s="61">
        <f t="shared" si="2"/>
        <v>1975</v>
      </c>
      <c r="B54" s="142">
        <v>180.3</v>
      </c>
      <c r="C54" s="142">
        <v>186.1</v>
      </c>
      <c r="D54" s="142">
        <v>144.19999999999999</v>
      </c>
      <c r="E54" s="142">
        <v>135.69999999999999</v>
      </c>
      <c r="F54" s="142">
        <v>94</v>
      </c>
      <c r="G54" s="142">
        <v>83</v>
      </c>
      <c r="H54" s="142">
        <v>93.5</v>
      </c>
      <c r="I54" s="142">
        <v>108.1</v>
      </c>
      <c r="J54" s="142">
        <v>86</v>
      </c>
      <c r="K54" s="142">
        <v>73.3</v>
      </c>
      <c r="L54" s="142">
        <v>74.5</v>
      </c>
      <c r="M54" s="142">
        <v>68</v>
      </c>
      <c r="N54" s="142">
        <f t="shared" ref="N54:N99" si="4">AVERAGE(B54:M54)</f>
        <v>110.55833333333332</v>
      </c>
      <c r="O54" s="142">
        <f t="shared" si="3"/>
        <v>149.31666666666666</v>
      </c>
    </row>
    <row r="55" spans="1:16" x14ac:dyDescent="0.2">
      <c r="A55" s="61">
        <f t="shared" si="2"/>
        <v>1976</v>
      </c>
      <c r="B55" s="142">
        <v>74.3</v>
      </c>
      <c r="C55" s="142">
        <v>71.900000000000006</v>
      </c>
      <c r="D55" s="142">
        <v>79.3</v>
      </c>
      <c r="E55" s="142">
        <v>75</v>
      </c>
      <c r="F55" s="142">
        <v>80.3</v>
      </c>
      <c r="G55" s="142">
        <v>69.2</v>
      </c>
      <c r="H55" s="142">
        <v>72.400000000000006</v>
      </c>
      <c r="I55" s="142">
        <v>57.5</v>
      </c>
      <c r="J55" s="142">
        <v>45.7</v>
      </c>
      <c r="K55" s="142">
        <v>54.1</v>
      </c>
      <c r="L55" s="142">
        <v>49.8</v>
      </c>
      <c r="M55" s="142">
        <v>49.3</v>
      </c>
      <c r="N55" s="142">
        <f t="shared" si="4"/>
        <v>64.899999999999991</v>
      </c>
      <c r="O55" s="142">
        <f t="shared" si="3"/>
        <v>70.11666666666666</v>
      </c>
    </row>
    <row r="56" spans="1:16" x14ac:dyDescent="0.2">
      <c r="A56" s="61">
        <f t="shared" si="2"/>
        <v>1977</v>
      </c>
      <c r="B56" s="142">
        <v>50.7</v>
      </c>
      <c r="C56" s="142">
        <v>54.1</v>
      </c>
      <c r="D56" s="142">
        <v>56.2</v>
      </c>
      <c r="E56" s="142">
        <v>59.9</v>
      </c>
      <c r="F56" s="142">
        <v>54.8</v>
      </c>
      <c r="G56" s="142">
        <v>47.9</v>
      </c>
      <c r="H56" s="142">
        <v>45.5</v>
      </c>
      <c r="I56" s="142">
        <v>55.1</v>
      </c>
      <c r="J56" s="142">
        <v>51.8</v>
      </c>
      <c r="K56" s="142">
        <v>46.9</v>
      </c>
      <c r="L56" s="142" t="s">
        <v>23</v>
      </c>
      <c r="M56" s="142" t="s">
        <v>23</v>
      </c>
      <c r="N56" s="142">
        <f t="shared" si="4"/>
        <v>52.29</v>
      </c>
      <c r="O56" s="142">
        <f t="shared" si="3"/>
        <v>52.43333333333333</v>
      </c>
    </row>
    <row r="57" spans="1:16" x14ac:dyDescent="0.2">
      <c r="A57" s="61">
        <f t="shared" si="2"/>
        <v>1978</v>
      </c>
      <c r="B57" s="142">
        <v>60.3</v>
      </c>
      <c r="C57" s="142">
        <v>67.3</v>
      </c>
      <c r="D57" s="142">
        <v>63.7</v>
      </c>
      <c r="E57" s="142">
        <v>67.5</v>
      </c>
      <c r="F57" s="142">
        <v>65.400000000000006</v>
      </c>
      <c r="G57" s="142">
        <v>66.400000000000006</v>
      </c>
      <c r="H57" s="142">
        <v>63.9</v>
      </c>
      <c r="I57" s="142">
        <v>68.099999999999994</v>
      </c>
      <c r="J57" s="142">
        <v>67.599999999999994</v>
      </c>
      <c r="K57" s="142">
        <v>72.400000000000006</v>
      </c>
      <c r="L57" s="142">
        <v>67.3</v>
      </c>
      <c r="M57" s="142">
        <v>68.400000000000006</v>
      </c>
      <c r="N57" s="142">
        <f t="shared" si="4"/>
        <v>66.524999999999991</v>
      </c>
      <c r="O57" s="142">
        <f t="shared" si="3"/>
        <v>63.71</v>
      </c>
    </row>
    <row r="58" spans="1:16" x14ac:dyDescent="0.2">
      <c r="A58" s="61">
        <f t="shared" si="2"/>
        <v>1979</v>
      </c>
      <c r="B58" s="142">
        <v>66.8</v>
      </c>
      <c r="C58" s="142">
        <v>69.099999999999994</v>
      </c>
      <c r="D58" s="142">
        <v>68.3</v>
      </c>
      <c r="E58" s="142">
        <v>68.900000000000006</v>
      </c>
      <c r="F58" s="142">
        <v>68.2</v>
      </c>
      <c r="G58" s="142">
        <v>72.2</v>
      </c>
      <c r="H58" s="142">
        <v>72.900000000000006</v>
      </c>
      <c r="I58" s="142">
        <v>75.599999999999994</v>
      </c>
      <c r="J58" s="142">
        <v>75.599999999999994</v>
      </c>
      <c r="K58" s="142">
        <v>78.2</v>
      </c>
      <c r="L58" s="142">
        <v>77.900000000000006</v>
      </c>
      <c r="M58" s="142">
        <v>86.6</v>
      </c>
      <c r="N58" s="142">
        <f t="shared" si="4"/>
        <v>73.358333333333334</v>
      </c>
      <c r="O58" s="142">
        <f t="shared" si="3"/>
        <v>70.475000000000009</v>
      </c>
    </row>
    <row r="59" spans="1:16" x14ac:dyDescent="0.2">
      <c r="A59" s="61">
        <f t="shared" si="2"/>
        <v>1980</v>
      </c>
      <c r="B59" s="142">
        <v>90.9</v>
      </c>
      <c r="C59" s="142">
        <v>130.80000000000001</v>
      </c>
      <c r="D59" s="142">
        <v>96.3</v>
      </c>
      <c r="E59" s="142">
        <v>111.7</v>
      </c>
      <c r="F59" s="142">
        <v>159.1</v>
      </c>
      <c r="G59" s="142">
        <v>140.30000000000001</v>
      </c>
      <c r="H59" s="142">
        <v>133.19999999999999</v>
      </c>
      <c r="I59" s="142">
        <v>168.8</v>
      </c>
      <c r="J59" s="142">
        <v>160</v>
      </c>
      <c r="K59" s="142">
        <v>205.1</v>
      </c>
      <c r="L59" s="142">
        <v>196.6</v>
      </c>
      <c r="M59" s="142">
        <v>140.5</v>
      </c>
      <c r="N59" s="142">
        <f t="shared" si="4"/>
        <v>144.44166666666663</v>
      </c>
      <c r="O59" s="142">
        <f t="shared" si="3"/>
        <v>119.48333333333335</v>
      </c>
    </row>
    <row r="60" spans="1:16" x14ac:dyDescent="0.2">
      <c r="A60" s="61">
        <f t="shared" si="2"/>
        <v>1981</v>
      </c>
      <c r="B60" s="142">
        <v>145.80000000000001</v>
      </c>
      <c r="C60" s="142">
        <v>128</v>
      </c>
      <c r="D60" s="142">
        <v>111.2</v>
      </c>
      <c r="E60" s="142">
        <v>96.2</v>
      </c>
      <c r="F60" s="142">
        <v>78.400000000000006</v>
      </c>
      <c r="G60" s="142">
        <v>91.8</v>
      </c>
      <c r="H60" s="142">
        <v>95</v>
      </c>
      <c r="I60" s="142">
        <v>88.8</v>
      </c>
      <c r="J60" s="142">
        <v>74</v>
      </c>
      <c r="K60" s="142">
        <v>76.7</v>
      </c>
      <c r="L60" s="142">
        <v>78.2</v>
      </c>
      <c r="M60" s="142">
        <v>80.5</v>
      </c>
      <c r="N60" s="142">
        <f t="shared" si="4"/>
        <v>95.383333333333326</v>
      </c>
      <c r="O60" s="142">
        <f t="shared" si="3"/>
        <v>120.95</v>
      </c>
    </row>
    <row r="61" spans="1:16" x14ac:dyDescent="0.2">
      <c r="A61" s="61">
        <f t="shared" si="2"/>
        <v>1982</v>
      </c>
      <c r="B61" s="142">
        <v>86.3</v>
      </c>
      <c r="C61" s="142">
        <v>85.5</v>
      </c>
      <c r="D61" s="142">
        <v>81.3</v>
      </c>
      <c r="E61" s="142">
        <v>84.7</v>
      </c>
      <c r="F61" s="142">
        <v>93.9</v>
      </c>
      <c r="G61" s="142">
        <v>100</v>
      </c>
      <c r="H61" s="142">
        <v>108.7</v>
      </c>
      <c r="I61" s="142">
        <v>111</v>
      </c>
      <c r="J61" s="142">
        <v>102.9</v>
      </c>
      <c r="K61" s="142">
        <v>101.5</v>
      </c>
      <c r="L61" s="142">
        <v>102.2</v>
      </c>
      <c r="M61" s="142">
        <v>102.3</v>
      </c>
      <c r="N61" s="142">
        <f t="shared" si="4"/>
        <v>96.691666666666663</v>
      </c>
      <c r="O61" s="142">
        <f t="shared" si="3"/>
        <v>90.808333333333337</v>
      </c>
      <c r="P61" s="60"/>
    </row>
    <row r="62" spans="1:16" x14ac:dyDescent="0.2">
      <c r="A62" s="61">
        <f t="shared" si="2"/>
        <v>1983</v>
      </c>
      <c r="B62" s="142">
        <v>103.3</v>
      </c>
      <c r="C62" s="142">
        <v>106.7</v>
      </c>
      <c r="D62" s="142">
        <v>106.5</v>
      </c>
      <c r="E62" s="142">
        <v>108.8</v>
      </c>
      <c r="F62" s="142">
        <v>110.8</v>
      </c>
      <c r="G62" s="142">
        <v>109.9</v>
      </c>
      <c r="H62" s="142">
        <v>108.2</v>
      </c>
      <c r="I62" s="142">
        <v>111.7</v>
      </c>
      <c r="J62" s="142">
        <v>113.5</v>
      </c>
      <c r="K62" s="142">
        <v>113.1</v>
      </c>
      <c r="L62" s="142">
        <v>112.7</v>
      </c>
      <c r="M62" s="142">
        <v>112</v>
      </c>
      <c r="N62" s="142">
        <f t="shared" si="4"/>
        <v>109.76666666666667</v>
      </c>
      <c r="O62" s="142">
        <f t="shared" si="3"/>
        <v>107.11666666666666</v>
      </c>
      <c r="P62" s="60"/>
    </row>
    <row r="63" spans="1:16" x14ac:dyDescent="0.2">
      <c r="A63" s="61">
        <f t="shared" si="2"/>
        <v>1984</v>
      </c>
      <c r="B63" s="142">
        <v>112.7</v>
      </c>
      <c r="C63" s="142">
        <v>114.7</v>
      </c>
      <c r="D63" s="142">
        <v>114.4</v>
      </c>
      <c r="E63" s="142">
        <v>114.4</v>
      </c>
      <c r="F63" s="142">
        <v>114.2</v>
      </c>
      <c r="G63" s="142">
        <v>114.5</v>
      </c>
      <c r="H63" s="142">
        <v>113.6</v>
      </c>
      <c r="I63" s="142">
        <v>109.6</v>
      </c>
      <c r="J63" s="142">
        <v>109.7</v>
      </c>
      <c r="K63" s="142">
        <v>108.8</v>
      </c>
      <c r="L63" s="142">
        <v>107.7</v>
      </c>
      <c r="M63" s="142">
        <v>107.3</v>
      </c>
      <c r="N63" s="142">
        <f t="shared" si="4"/>
        <v>111.80000000000001</v>
      </c>
      <c r="O63" s="142">
        <f t="shared" si="3"/>
        <v>112.96666666666665</v>
      </c>
      <c r="P63" s="60"/>
    </row>
    <row r="64" spans="1:16" x14ac:dyDescent="0.2">
      <c r="A64" s="61">
        <f t="shared" si="2"/>
        <v>1985</v>
      </c>
      <c r="B64" s="142">
        <v>105</v>
      </c>
      <c r="C64" s="142">
        <v>103.7</v>
      </c>
      <c r="D64" s="142">
        <v>104.1</v>
      </c>
      <c r="E64" s="142">
        <v>104.2</v>
      </c>
      <c r="F64" s="142">
        <v>105.2</v>
      </c>
      <c r="G64" s="142">
        <v>105.9</v>
      </c>
      <c r="H64" s="142">
        <v>104.7</v>
      </c>
      <c r="I64" s="142">
        <v>102.8</v>
      </c>
      <c r="J64" s="142">
        <v>100.2</v>
      </c>
      <c r="K64" s="142">
        <v>96.1</v>
      </c>
      <c r="L64" s="142">
        <v>95.2</v>
      </c>
      <c r="M64" s="142">
        <v>97.4</v>
      </c>
      <c r="N64" s="142">
        <f t="shared" si="4"/>
        <v>102.04166666666667</v>
      </c>
      <c r="O64" s="142">
        <f t="shared" si="3"/>
        <v>104.96666666666668</v>
      </c>
      <c r="P64" s="60"/>
    </row>
    <row r="65" spans="1:16" x14ac:dyDescent="0.2">
      <c r="A65" s="61">
        <v>1986</v>
      </c>
      <c r="B65" s="142">
        <v>102.2</v>
      </c>
      <c r="C65" s="142">
        <v>104</v>
      </c>
      <c r="D65" s="142">
        <v>105.2</v>
      </c>
      <c r="E65" s="142">
        <v>104.6</v>
      </c>
      <c r="F65" s="142">
        <v>104.6</v>
      </c>
      <c r="G65" s="142">
        <v>107.6</v>
      </c>
      <c r="H65" s="142">
        <v>108.3</v>
      </c>
      <c r="I65" s="142">
        <v>107.9</v>
      </c>
      <c r="J65" s="142">
        <v>107.8</v>
      </c>
      <c r="K65" s="142">
        <v>107.8</v>
      </c>
      <c r="L65" s="142">
        <v>107.3</v>
      </c>
      <c r="M65" s="142">
        <v>104.9</v>
      </c>
      <c r="N65" s="142">
        <f t="shared" si="4"/>
        <v>106.01666666666667</v>
      </c>
      <c r="O65" s="142">
        <f t="shared" si="3"/>
        <v>103.40833333333335</v>
      </c>
      <c r="P65" s="60"/>
    </row>
    <row r="66" spans="1:16" x14ac:dyDescent="0.2">
      <c r="A66" s="61">
        <v>1987</v>
      </c>
      <c r="B66" s="142">
        <v>105.8</v>
      </c>
      <c r="C66" s="142">
        <v>107.2</v>
      </c>
      <c r="D66" s="142">
        <v>107.8</v>
      </c>
      <c r="E66" s="142">
        <v>107.9</v>
      </c>
      <c r="F66" s="142">
        <v>108.3</v>
      </c>
      <c r="G66" s="142">
        <v>108.3</v>
      </c>
      <c r="H66" s="142">
        <v>108.7</v>
      </c>
      <c r="I66" s="142">
        <v>107.3</v>
      </c>
      <c r="J66" s="142">
        <v>106.9</v>
      </c>
      <c r="K66" s="142">
        <v>105.9</v>
      </c>
      <c r="L66" s="142">
        <v>105.5</v>
      </c>
      <c r="M66" s="142">
        <v>106.1</v>
      </c>
      <c r="N66" s="142">
        <f t="shared" si="4"/>
        <v>107.14166666666665</v>
      </c>
      <c r="O66" s="142">
        <f t="shared" si="3"/>
        <v>107.34999999999998</v>
      </c>
      <c r="P66" s="60"/>
    </row>
    <row r="67" spans="1:16" x14ac:dyDescent="0.2">
      <c r="A67" s="61">
        <v>1988</v>
      </c>
      <c r="B67" s="142">
        <v>107.3</v>
      </c>
      <c r="C67" s="142">
        <v>109.2</v>
      </c>
      <c r="D67" s="142">
        <v>109.3</v>
      </c>
      <c r="E67" s="142">
        <v>109.4</v>
      </c>
      <c r="F67" s="142">
        <v>109.3</v>
      </c>
      <c r="G67" s="142">
        <v>110.6</v>
      </c>
      <c r="H67" s="142">
        <v>117</v>
      </c>
      <c r="I67" s="142">
        <v>112</v>
      </c>
      <c r="J67" s="142">
        <v>111.7</v>
      </c>
      <c r="K67" s="142">
        <v>110.9</v>
      </c>
      <c r="L67" s="142">
        <v>110.4</v>
      </c>
      <c r="M67" s="142">
        <v>111.2</v>
      </c>
      <c r="N67" s="142">
        <f t="shared" si="4"/>
        <v>110.69166666666668</v>
      </c>
      <c r="O67" s="142">
        <f t="shared" si="3"/>
        <v>109.44166666666666</v>
      </c>
      <c r="P67" s="60"/>
    </row>
    <row r="68" spans="1:16" x14ac:dyDescent="0.2">
      <c r="A68" s="61">
        <v>1989</v>
      </c>
      <c r="B68" s="142">
        <v>110.3</v>
      </c>
      <c r="C68" s="142">
        <v>111.2</v>
      </c>
      <c r="D68" s="142">
        <v>110.4</v>
      </c>
      <c r="E68" s="142">
        <v>109.4</v>
      </c>
      <c r="F68" s="142">
        <v>110.7</v>
      </c>
      <c r="G68" s="142">
        <v>112</v>
      </c>
      <c r="H68" s="142">
        <v>114.7</v>
      </c>
      <c r="I68" s="142">
        <v>114.8</v>
      </c>
      <c r="J68" s="142">
        <v>115.3</v>
      </c>
      <c r="K68" s="142">
        <v>114.4</v>
      </c>
      <c r="L68" s="142">
        <v>114.4</v>
      </c>
      <c r="M68" s="142">
        <v>114.1</v>
      </c>
      <c r="N68" s="142">
        <f t="shared" si="4"/>
        <v>112.64166666666667</v>
      </c>
      <c r="O68" s="142">
        <f t="shared" si="3"/>
        <v>111.77499999999999</v>
      </c>
      <c r="P68" s="60"/>
    </row>
    <row r="69" spans="1:16" x14ac:dyDescent="0.2">
      <c r="A69" s="61">
        <v>1990</v>
      </c>
      <c r="B69" s="142">
        <v>115.4</v>
      </c>
      <c r="C69" s="142">
        <v>114.4</v>
      </c>
      <c r="D69" s="142">
        <v>115.3</v>
      </c>
      <c r="E69" s="142">
        <v>116.6</v>
      </c>
      <c r="F69" s="142">
        <v>116.1</v>
      </c>
      <c r="G69" s="142">
        <v>115.7</v>
      </c>
      <c r="H69" s="142">
        <v>116</v>
      </c>
      <c r="I69" s="142">
        <v>116</v>
      </c>
      <c r="J69" s="142">
        <v>115.8</v>
      </c>
      <c r="K69" s="142">
        <v>116.2</v>
      </c>
      <c r="L69" s="142">
        <v>116.2</v>
      </c>
      <c r="M69" s="142">
        <v>114.6</v>
      </c>
      <c r="N69" s="142">
        <f t="shared" si="4"/>
        <v>115.69166666666668</v>
      </c>
      <c r="O69" s="142">
        <f t="shared" si="3"/>
        <v>115.34999999999998</v>
      </c>
      <c r="P69" s="60"/>
    </row>
    <row r="70" spans="1:16" x14ac:dyDescent="0.2">
      <c r="A70" s="61">
        <v>1991</v>
      </c>
      <c r="B70" s="142">
        <v>112.6</v>
      </c>
      <c r="C70" s="142">
        <v>110.3</v>
      </c>
      <c r="D70" s="142">
        <v>110.5</v>
      </c>
      <c r="E70" s="142">
        <v>110.3</v>
      </c>
      <c r="F70" s="142">
        <v>110</v>
      </c>
      <c r="G70" s="142">
        <v>110.6</v>
      </c>
      <c r="H70" s="142">
        <v>110.1</v>
      </c>
      <c r="I70" s="142">
        <v>111.1</v>
      </c>
      <c r="J70" s="142">
        <v>111.1</v>
      </c>
      <c r="K70" s="142">
        <v>111.3</v>
      </c>
      <c r="L70" s="142">
        <v>111.4</v>
      </c>
      <c r="M70" s="142">
        <v>110.6</v>
      </c>
      <c r="N70" s="142">
        <f t="shared" si="4"/>
        <v>110.825</v>
      </c>
      <c r="O70" s="142">
        <f t="shared" si="3"/>
        <v>111.96666666666664</v>
      </c>
      <c r="P70" s="60"/>
    </row>
    <row r="71" spans="1:16" x14ac:dyDescent="0.2">
      <c r="A71" s="61">
        <v>1992</v>
      </c>
      <c r="B71" s="142">
        <v>109.8</v>
      </c>
      <c r="C71" s="142">
        <v>109.7</v>
      </c>
      <c r="D71" s="142">
        <v>109.8</v>
      </c>
      <c r="E71" s="142">
        <v>109.6</v>
      </c>
      <c r="F71" s="142">
        <v>108.7</v>
      </c>
      <c r="G71" s="142">
        <v>107.9</v>
      </c>
      <c r="H71" s="142">
        <v>108.3</v>
      </c>
      <c r="I71" s="142">
        <v>108.9</v>
      </c>
      <c r="J71" s="142">
        <v>109.9</v>
      </c>
      <c r="K71" s="142">
        <v>110.7</v>
      </c>
      <c r="L71" s="142">
        <v>110</v>
      </c>
      <c r="M71" s="142">
        <v>108.4</v>
      </c>
      <c r="N71" s="142">
        <f t="shared" si="4"/>
        <v>109.30833333333334</v>
      </c>
      <c r="O71" s="142">
        <f t="shared" si="3"/>
        <v>109.65833333333335</v>
      </c>
      <c r="P71" s="60"/>
    </row>
    <row r="72" spans="1:16" x14ac:dyDescent="0.2">
      <c r="A72" s="61">
        <v>1993</v>
      </c>
      <c r="B72" s="142">
        <v>107</v>
      </c>
      <c r="C72" s="142">
        <v>107.1</v>
      </c>
      <c r="D72" s="142">
        <v>109.4</v>
      </c>
      <c r="E72" s="142">
        <v>110.9</v>
      </c>
      <c r="F72" s="142">
        <v>108.6</v>
      </c>
      <c r="G72" s="142">
        <v>109.6</v>
      </c>
      <c r="H72" s="142">
        <v>111.2</v>
      </c>
      <c r="I72" s="142">
        <v>112.8</v>
      </c>
      <c r="J72" s="142">
        <v>112.2</v>
      </c>
      <c r="K72" s="142">
        <v>111.7</v>
      </c>
      <c r="L72" s="142">
        <v>111.2</v>
      </c>
      <c r="M72" s="142">
        <v>111.8</v>
      </c>
      <c r="N72" s="142">
        <f t="shared" si="4"/>
        <v>110.29166666666667</v>
      </c>
      <c r="O72" s="142">
        <f t="shared" si="3"/>
        <v>109.825</v>
      </c>
      <c r="P72" s="60"/>
    </row>
    <row r="73" spans="1:16" x14ac:dyDescent="0.2">
      <c r="A73" s="61">
        <v>1994</v>
      </c>
      <c r="B73" s="142">
        <v>111.7</v>
      </c>
      <c r="C73" s="142">
        <v>111.5</v>
      </c>
      <c r="D73" s="142">
        <v>111.5</v>
      </c>
      <c r="E73" s="142">
        <v>111.9</v>
      </c>
      <c r="F73" s="142">
        <v>112.1</v>
      </c>
      <c r="G73" s="142">
        <v>113.3</v>
      </c>
      <c r="H73" s="142">
        <v>114.4</v>
      </c>
      <c r="I73" s="142">
        <v>111.6</v>
      </c>
      <c r="J73" s="142">
        <v>111</v>
      </c>
      <c r="K73" s="142">
        <v>109.9</v>
      </c>
      <c r="L73" s="142">
        <v>109.6</v>
      </c>
      <c r="M73" s="142">
        <v>112.5</v>
      </c>
      <c r="N73" s="142">
        <f t="shared" si="4"/>
        <v>111.75</v>
      </c>
      <c r="O73" s="142">
        <f t="shared" si="3"/>
        <v>111.97499999999998</v>
      </c>
      <c r="P73" s="60"/>
    </row>
    <row r="74" spans="1:16" x14ac:dyDescent="0.2">
      <c r="A74" s="61">
        <v>1995</v>
      </c>
      <c r="B74" s="142">
        <v>114</v>
      </c>
      <c r="C74" s="142">
        <v>114.7</v>
      </c>
      <c r="D74" s="142">
        <v>113.7</v>
      </c>
      <c r="E74" s="142">
        <v>114.7</v>
      </c>
      <c r="F74" s="142">
        <v>115.2</v>
      </c>
      <c r="G74" s="142">
        <v>116.4</v>
      </c>
      <c r="H74" s="142">
        <v>120.9</v>
      </c>
      <c r="I74" s="142">
        <v>117.4</v>
      </c>
      <c r="J74" s="142">
        <v>117.3</v>
      </c>
      <c r="K74" s="142">
        <v>115.6</v>
      </c>
      <c r="L74" s="142">
        <v>115.4</v>
      </c>
      <c r="M74" s="142">
        <v>115.2</v>
      </c>
      <c r="N74" s="142">
        <f t="shared" si="4"/>
        <v>115.875</v>
      </c>
      <c r="O74" s="142">
        <f t="shared" si="3"/>
        <v>114.69166666666668</v>
      </c>
      <c r="P74" s="60"/>
    </row>
    <row r="75" spans="1:16" x14ac:dyDescent="0.2">
      <c r="A75" s="61">
        <v>1996</v>
      </c>
      <c r="B75" s="142">
        <v>114.4</v>
      </c>
      <c r="C75" s="142">
        <v>115.3</v>
      </c>
      <c r="D75" s="142">
        <v>114.4</v>
      </c>
      <c r="E75" s="142">
        <v>114.7</v>
      </c>
      <c r="F75" s="142">
        <v>115.4</v>
      </c>
      <c r="G75" s="142">
        <v>115</v>
      </c>
      <c r="H75" s="142">
        <v>114.7</v>
      </c>
      <c r="I75" s="142">
        <v>115.3</v>
      </c>
      <c r="J75" s="142">
        <v>115.8</v>
      </c>
      <c r="K75" s="142">
        <v>116.1</v>
      </c>
      <c r="L75" s="142">
        <v>114.6</v>
      </c>
      <c r="M75" s="142">
        <v>114.4</v>
      </c>
      <c r="N75" s="142">
        <f t="shared" si="4"/>
        <v>115.00833333333333</v>
      </c>
      <c r="O75" s="142">
        <f t="shared" si="3"/>
        <v>115.10000000000001</v>
      </c>
      <c r="P75" s="60"/>
    </row>
    <row r="76" spans="1:16" x14ac:dyDescent="0.2">
      <c r="A76" s="61">
        <v>1997</v>
      </c>
      <c r="B76" s="142">
        <v>114.1</v>
      </c>
      <c r="C76" s="142">
        <v>111.5</v>
      </c>
      <c r="D76" s="142">
        <v>112.6</v>
      </c>
      <c r="E76" s="142">
        <v>112.3</v>
      </c>
      <c r="F76" s="142">
        <v>112.1</v>
      </c>
      <c r="G76" s="142">
        <v>111.7</v>
      </c>
      <c r="H76" s="142">
        <v>113.5</v>
      </c>
      <c r="I76" s="142">
        <v>114.2</v>
      </c>
      <c r="J76" s="142">
        <v>114.1</v>
      </c>
      <c r="K76" s="142">
        <v>113.9</v>
      </c>
      <c r="L76" s="142">
        <v>112.3</v>
      </c>
      <c r="M76" s="142">
        <v>112.5</v>
      </c>
      <c r="N76" s="142">
        <f t="shared" si="4"/>
        <v>112.90000000000002</v>
      </c>
      <c r="O76" s="142">
        <f t="shared" si="3"/>
        <v>113.43333333333334</v>
      </c>
      <c r="P76" s="60"/>
    </row>
    <row r="77" spans="1:16" x14ac:dyDescent="0.2">
      <c r="A77" s="137">
        <v>1998</v>
      </c>
      <c r="B77" s="142">
        <v>112.5</v>
      </c>
      <c r="C77" s="142">
        <v>112.2</v>
      </c>
      <c r="D77" s="142">
        <v>111.5</v>
      </c>
      <c r="E77" s="142">
        <v>112.9</v>
      </c>
      <c r="F77" s="142">
        <v>113.6</v>
      </c>
      <c r="G77" s="142">
        <v>112.8</v>
      </c>
      <c r="H77" s="142">
        <v>114.4</v>
      </c>
      <c r="I77" s="142">
        <v>112.9</v>
      </c>
      <c r="J77" s="142">
        <v>110.5</v>
      </c>
      <c r="K77" s="142">
        <v>110.4</v>
      </c>
      <c r="L77" s="142">
        <v>111</v>
      </c>
      <c r="M77" s="142">
        <v>111.9</v>
      </c>
      <c r="N77" s="142">
        <f t="shared" si="4"/>
        <v>112.21666666666668</v>
      </c>
      <c r="O77" s="142">
        <f t="shared" si="3"/>
        <v>112.66666666666667</v>
      </c>
      <c r="P77" s="60"/>
    </row>
    <row r="78" spans="1:16" x14ac:dyDescent="0.2">
      <c r="A78" s="137">
        <v>1999</v>
      </c>
      <c r="B78" s="142">
        <v>112.9</v>
      </c>
      <c r="C78" s="142">
        <v>112.5</v>
      </c>
      <c r="D78" s="142">
        <v>111.9</v>
      </c>
      <c r="E78" s="142">
        <v>113.4</v>
      </c>
      <c r="F78" s="142">
        <v>112.1</v>
      </c>
      <c r="G78" s="142">
        <v>113.1</v>
      </c>
      <c r="H78" s="142">
        <v>114.1</v>
      </c>
      <c r="I78" s="142">
        <v>109.2</v>
      </c>
      <c r="J78" s="142">
        <v>104.1</v>
      </c>
      <c r="K78" s="142">
        <v>101.9</v>
      </c>
      <c r="L78" s="142">
        <v>95.1</v>
      </c>
      <c r="M78" s="142">
        <v>93.1</v>
      </c>
      <c r="N78" s="142">
        <f t="shared" si="4"/>
        <v>107.78333333333335</v>
      </c>
      <c r="O78" s="142">
        <f t="shared" si="3"/>
        <v>111.38333333333333</v>
      </c>
      <c r="P78" s="60"/>
    </row>
    <row r="79" spans="1:16" x14ac:dyDescent="0.2">
      <c r="A79" s="137">
        <v>2000</v>
      </c>
      <c r="B79" s="142">
        <v>92.7</v>
      </c>
      <c r="C79" s="142">
        <v>89.4</v>
      </c>
      <c r="D79" s="142">
        <v>95.1</v>
      </c>
      <c r="E79" s="142">
        <v>97.4</v>
      </c>
      <c r="F79" s="142">
        <v>97</v>
      </c>
      <c r="G79" s="142">
        <v>99.5</v>
      </c>
      <c r="H79" s="142">
        <v>92.7</v>
      </c>
      <c r="I79" s="142">
        <v>90.7</v>
      </c>
      <c r="J79" s="142">
        <v>95.9</v>
      </c>
      <c r="K79" s="142">
        <v>106.1</v>
      </c>
      <c r="L79" s="142">
        <v>106.9</v>
      </c>
      <c r="M79" s="142">
        <v>103.4</v>
      </c>
      <c r="N79" s="142">
        <f t="shared" si="4"/>
        <v>97.233333333333348</v>
      </c>
      <c r="O79" s="142">
        <f t="shared" ref="O79:O99" si="5">AVERAGE(K78:M78,B79:J79)</f>
        <v>95.041666666666686</v>
      </c>
      <c r="P79" s="60"/>
    </row>
    <row r="80" spans="1:16" x14ac:dyDescent="0.2">
      <c r="A80" s="137">
        <v>2001</v>
      </c>
      <c r="B80" s="142">
        <v>106.3</v>
      </c>
      <c r="C80" s="142">
        <v>107.6</v>
      </c>
      <c r="D80" s="142">
        <v>107.6</v>
      </c>
      <c r="E80" s="142">
        <v>108.6</v>
      </c>
      <c r="F80" s="142">
        <v>107.8</v>
      </c>
      <c r="G80" s="142">
        <v>106.1</v>
      </c>
      <c r="H80" s="142">
        <v>107.7</v>
      </c>
      <c r="I80" s="142">
        <v>107.4</v>
      </c>
      <c r="J80" s="142">
        <v>107.1</v>
      </c>
      <c r="K80" s="142">
        <v>107.4</v>
      </c>
      <c r="L80" s="142">
        <v>108.2</v>
      </c>
      <c r="M80" s="142">
        <v>109.8</v>
      </c>
      <c r="N80" s="142">
        <f t="shared" si="4"/>
        <v>107.63333333333334</v>
      </c>
      <c r="O80" s="142">
        <f t="shared" si="5"/>
        <v>106.88333333333333</v>
      </c>
      <c r="P80" s="60"/>
    </row>
    <row r="81" spans="1:16" x14ac:dyDescent="0.2">
      <c r="A81" s="137">
        <v>2002</v>
      </c>
      <c r="B81" s="142">
        <v>109.2</v>
      </c>
      <c r="C81" s="142">
        <v>107</v>
      </c>
      <c r="D81" s="142">
        <v>103.8</v>
      </c>
      <c r="E81" s="142">
        <v>103.4</v>
      </c>
      <c r="F81" s="142">
        <v>101.4</v>
      </c>
      <c r="G81" s="142">
        <v>102.7</v>
      </c>
      <c r="H81" s="142">
        <v>106.7</v>
      </c>
      <c r="I81" s="142">
        <v>106.9</v>
      </c>
      <c r="J81" s="142">
        <v>111.2</v>
      </c>
      <c r="K81" s="142">
        <v>111.6</v>
      </c>
      <c r="L81" s="142">
        <v>113.9</v>
      </c>
      <c r="M81" s="142">
        <v>112.7</v>
      </c>
      <c r="N81" s="142">
        <f t="shared" si="4"/>
        <v>107.54166666666669</v>
      </c>
      <c r="O81" s="142">
        <f t="shared" si="5"/>
        <v>106.47500000000001</v>
      </c>
      <c r="P81" s="60"/>
    </row>
    <row r="82" spans="1:16" x14ac:dyDescent="0.2">
      <c r="A82" s="137">
        <v>2003</v>
      </c>
      <c r="B82" s="142">
        <v>108.8</v>
      </c>
      <c r="C82" s="142">
        <v>111.3</v>
      </c>
      <c r="D82" s="142">
        <v>113.5</v>
      </c>
      <c r="E82" s="142">
        <v>111.6</v>
      </c>
      <c r="F82" s="142">
        <v>112.1</v>
      </c>
      <c r="G82" s="142">
        <v>111.1</v>
      </c>
      <c r="H82" s="142">
        <v>109.8</v>
      </c>
      <c r="I82" s="142">
        <v>109.8</v>
      </c>
      <c r="J82" s="142">
        <v>108</v>
      </c>
      <c r="K82" s="142">
        <v>106.8</v>
      </c>
      <c r="L82" s="142">
        <v>107.4</v>
      </c>
      <c r="M82" s="142">
        <v>105.2</v>
      </c>
      <c r="N82" s="142">
        <f t="shared" si="4"/>
        <v>109.61666666666667</v>
      </c>
      <c r="O82" s="142">
        <f t="shared" si="5"/>
        <v>111.18333333333334</v>
      </c>
      <c r="P82" s="60"/>
    </row>
    <row r="83" spans="1:16" x14ac:dyDescent="0.2">
      <c r="A83" s="61">
        <v>2004</v>
      </c>
      <c r="B83" s="142">
        <v>104.7</v>
      </c>
      <c r="C83" s="142">
        <v>104.5</v>
      </c>
      <c r="D83" s="142">
        <v>106.4</v>
      </c>
      <c r="E83" s="142">
        <v>105.6</v>
      </c>
      <c r="F83" s="142">
        <v>105.8</v>
      </c>
      <c r="G83" s="142">
        <v>102.7</v>
      </c>
      <c r="H83" s="142">
        <v>104.6</v>
      </c>
      <c r="I83" s="142">
        <v>103.3</v>
      </c>
      <c r="J83" s="142">
        <v>107.1</v>
      </c>
      <c r="K83" s="142">
        <v>104.2</v>
      </c>
      <c r="L83" s="142">
        <v>104.2</v>
      </c>
      <c r="M83" s="142">
        <v>106.5</v>
      </c>
      <c r="N83" s="142">
        <f t="shared" si="4"/>
        <v>104.96666666666668</v>
      </c>
      <c r="O83" s="142">
        <f t="shared" si="5"/>
        <v>105.34166666666664</v>
      </c>
      <c r="P83" s="60"/>
    </row>
    <row r="84" spans="1:16" x14ac:dyDescent="0.2">
      <c r="A84" s="61">
        <v>2005</v>
      </c>
      <c r="B84" s="142">
        <v>106.5</v>
      </c>
      <c r="C84" s="142">
        <v>105.6</v>
      </c>
      <c r="D84" s="142">
        <v>120</v>
      </c>
      <c r="E84" s="142">
        <v>121.4</v>
      </c>
      <c r="F84" s="142">
        <v>122.9</v>
      </c>
      <c r="G84" s="142">
        <v>124.5</v>
      </c>
      <c r="H84" s="142">
        <v>125</v>
      </c>
      <c r="I84" s="142">
        <v>127.2</v>
      </c>
      <c r="J84" s="142">
        <v>123.3</v>
      </c>
      <c r="K84" s="142">
        <v>125</v>
      </c>
      <c r="L84" s="142">
        <v>126.4</v>
      </c>
      <c r="M84" s="142">
        <v>126.3</v>
      </c>
      <c r="N84" s="142">
        <f t="shared" si="4"/>
        <v>121.17500000000001</v>
      </c>
      <c r="O84" s="142">
        <f t="shared" si="5"/>
        <v>115.94166666666666</v>
      </c>
      <c r="P84" s="60"/>
    </row>
    <row r="85" spans="1:16" x14ac:dyDescent="0.2">
      <c r="A85" s="61">
        <v>2006</v>
      </c>
      <c r="B85" s="142">
        <v>129.5</v>
      </c>
      <c r="C85" s="142">
        <v>133.19999999999999</v>
      </c>
      <c r="D85" s="142">
        <v>129.9</v>
      </c>
      <c r="E85" s="142">
        <v>132.9</v>
      </c>
      <c r="F85" s="142">
        <v>134.6</v>
      </c>
      <c r="G85" s="142">
        <v>135.4</v>
      </c>
      <c r="H85" s="142">
        <v>134.19999999999999</v>
      </c>
      <c r="I85" s="142">
        <v>132</v>
      </c>
      <c r="J85" s="142">
        <v>132.1</v>
      </c>
      <c r="K85" s="142">
        <v>127.5</v>
      </c>
      <c r="L85" s="142">
        <v>124.4</v>
      </c>
      <c r="M85" s="142">
        <v>123</v>
      </c>
      <c r="N85" s="142">
        <f t="shared" si="4"/>
        <v>130.72499999999999</v>
      </c>
      <c r="O85" s="142">
        <f t="shared" si="5"/>
        <v>130.95833333333334</v>
      </c>
      <c r="P85" s="60"/>
    </row>
    <row r="86" spans="1:16" x14ac:dyDescent="0.2">
      <c r="A86" s="61">
        <v>2007</v>
      </c>
      <c r="B86" s="142">
        <v>123.9</v>
      </c>
      <c r="C86" s="142">
        <v>125.4</v>
      </c>
      <c r="D86" s="142">
        <v>125.9</v>
      </c>
      <c r="E86" s="142">
        <v>125.9</v>
      </c>
      <c r="F86" s="142">
        <v>127</v>
      </c>
      <c r="G86" s="142">
        <v>127.2</v>
      </c>
      <c r="H86" s="142">
        <v>129</v>
      </c>
      <c r="I86" s="142">
        <v>127.4</v>
      </c>
      <c r="J86" s="142">
        <v>127.6</v>
      </c>
      <c r="K86" s="142">
        <v>126.2</v>
      </c>
      <c r="L86" s="142">
        <v>124.7</v>
      </c>
      <c r="M86" s="142">
        <v>123</v>
      </c>
      <c r="N86" s="142">
        <f t="shared" si="4"/>
        <v>126.10000000000001</v>
      </c>
      <c r="O86" s="142">
        <f t="shared" si="5"/>
        <v>126.18333333333332</v>
      </c>
      <c r="P86" s="60"/>
    </row>
    <row r="87" spans="1:16" x14ac:dyDescent="0.2">
      <c r="A87" s="61">
        <v>2008</v>
      </c>
      <c r="B87" s="142">
        <v>124</v>
      </c>
      <c r="C87" s="142">
        <v>122.3</v>
      </c>
      <c r="D87" s="142">
        <v>124.2</v>
      </c>
      <c r="E87" s="142">
        <v>124</v>
      </c>
      <c r="F87" s="142">
        <v>124.5</v>
      </c>
      <c r="G87" s="142">
        <v>125</v>
      </c>
      <c r="H87" s="142">
        <v>129.1</v>
      </c>
      <c r="I87" s="142">
        <v>131</v>
      </c>
      <c r="J87" s="142">
        <v>130.80000000000001</v>
      </c>
      <c r="K87" s="142">
        <v>128.4</v>
      </c>
      <c r="L87" s="142">
        <v>126.8</v>
      </c>
      <c r="M87" s="142">
        <v>127.8</v>
      </c>
      <c r="N87" s="142">
        <f t="shared" si="4"/>
        <v>126.49166666666667</v>
      </c>
      <c r="O87" s="142">
        <f t="shared" si="5"/>
        <v>125.73333333333333</v>
      </c>
      <c r="P87" s="60"/>
    </row>
    <row r="88" spans="1:16" x14ac:dyDescent="0.2">
      <c r="A88" s="61">
        <v>2009</v>
      </c>
      <c r="B88" s="142">
        <v>130.30000000000001</v>
      </c>
      <c r="C88" s="142">
        <v>126.8</v>
      </c>
      <c r="D88" s="142">
        <v>125.1</v>
      </c>
      <c r="E88" s="142">
        <v>128.5</v>
      </c>
      <c r="F88" s="142">
        <v>127.6</v>
      </c>
      <c r="G88" s="142">
        <v>130.1</v>
      </c>
      <c r="H88" s="142">
        <v>130.69999999999999</v>
      </c>
      <c r="I88" s="142">
        <v>139.6</v>
      </c>
      <c r="J88" s="142">
        <v>145.5</v>
      </c>
      <c r="K88" s="142">
        <v>149.1</v>
      </c>
      <c r="L88" s="142">
        <v>148.5</v>
      </c>
      <c r="M88" s="142">
        <v>155.19999999999999</v>
      </c>
      <c r="N88" s="142">
        <f t="shared" si="4"/>
        <v>136.41666666666666</v>
      </c>
      <c r="O88" s="142">
        <f t="shared" si="5"/>
        <v>130.6</v>
      </c>
      <c r="P88" s="60"/>
    </row>
    <row r="89" spans="1:16" x14ac:dyDescent="0.2">
      <c r="A89" s="61">
        <v>2010</v>
      </c>
      <c r="B89" s="142">
        <v>159.69999999999999</v>
      </c>
      <c r="C89" s="142">
        <v>174.6</v>
      </c>
      <c r="D89" s="142">
        <v>176.1</v>
      </c>
      <c r="E89" s="142">
        <v>168</v>
      </c>
      <c r="F89" s="142">
        <v>167.4</v>
      </c>
      <c r="G89" s="142">
        <v>172</v>
      </c>
      <c r="H89" s="142">
        <v>172.4</v>
      </c>
      <c r="I89" s="142">
        <v>176</v>
      </c>
      <c r="J89" s="142">
        <v>179.7</v>
      </c>
      <c r="K89" s="142">
        <v>183</v>
      </c>
      <c r="L89" s="142">
        <v>181.7</v>
      </c>
      <c r="M89" s="142">
        <v>183.1</v>
      </c>
      <c r="N89" s="142">
        <f t="shared" si="4"/>
        <v>174.47500000000002</v>
      </c>
      <c r="O89" s="142">
        <f t="shared" si="5"/>
        <v>166.55833333333337</v>
      </c>
      <c r="P89" s="60"/>
    </row>
    <row r="90" spans="1:16" x14ac:dyDescent="0.2">
      <c r="A90" s="61">
        <v>2011</v>
      </c>
      <c r="B90" s="142">
        <v>192.9</v>
      </c>
      <c r="C90" s="142">
        <v>190.9</v>
      </c>
      <c r="D90" s="142">
        <v>194.6</v>
      </c>
      <c r="E90" s="142">
        <v>194.7</v>
      </c>
      <c r="F90" s="142">
        <v>189.9</v>
      </c>
      <c r="G90" s="142">
        <v>185.8</v>
      </c>
      <c r="H90" s="142">
        <v>186.9</v>
      </c>
      <c r="I90" s="142">
        <v>199.6</v>
      </c>
      <c r="J90" s="142">
        <v>203.5</v>
      </c>
      <c r="K90" s="142">
        <v>192.5</v>
      </c>
      <c r="L90" s="142">
        <v>199</v>
      </c>
      <c r="M90" s="142">
        <v>196.2</v>
      </c>
      <c r="N90" s="142">
        <f t="shared" si="4"/>
        <v>193.875</v>
      </c>
      <c r="O90" s="142">
        <f t="shared" si="5"/>
        <v>190.54999999999998</v>
      </c>
      <c r="P90" s="60"/>
    </row>
    <row r="91" spans="1:16" x14ac:dyDescent="0.2">
      <c r="A91" s="61">
        <v>2012</v>
      </c>
      <c r="B91" s="142">
        <v>189.3</v>
      </c>
      <c r="C91" s="142">
        <v>186.1</v>
      </c>
      <c r="D91" s="142">
        <v>186</v>
      </c>
      <c r="E91" s="142">
        <v>189.8</v>
      </c>
      <c r="F91" s="142">
        <v>174.9</v>
      </c>
      <c r="G91" s="142">
        <v>176.3</v>
      </c>
      <c r="H91" s="142">
        <v>172.1</v>
      </c>
      <c r="I91" s="142">
        <v>174.8</v>
      </c>
      <c r="J91" s="142">
        <v>172.3</v>
      </c>
      <c r="K91" s="142">
        <v>170</v>
      </c>
      <c r="L91" s="142">
        <v>158.30000000000001</v>
      </c>
      <c r="M91" s="142">
        <v>158</v>
      </c>
      <c r="N91" s="142">
        <f t="shared" si="4"/>
        <v>175.6583333333333</v>
      </c>
      <c r="O91" s="142">
        <f t="shared" si="5"/>
        <v>184.10833333333332</v>
      </c>
      <c r="P91" s="60"/>
    </row>
    <row r="92" spans="1:16" x14ac:dyDescent="0.2">
      <c r="A92" s="61">
        <v>2013</v>
      </c>
      <c r="B92" s="142">
        <v>156.30000000000001</v>
      </c>
      <c r="C92" s="142">
        <v>153</v>
      </c>
      <c r="D92" s="142">
        <v>150.4</v>
      </c>
      <c r="E92" s="142">
        <v>151.19999999999999</v>
      </c>
      <c r="F92" s="142">
        <v>143</v>
      </c>
      <c r="G92" s="142">
        <v>141.19999999999999</v>
      </c>
      <c r="H92" s="142">
        <v>140</v>
      </c>
      <c r="I92" s="142">
        <v>143</v>
      </c>
      <c r="J92" s="142">
        <v>146.19999999999999</v>
      </c>
      <c r="K92" s="142">
        <v>147.30000000000001</v>
      </c>
      <c r="L92" s="142">
        <v>148.30000000000001</v>
      </c>
      <c r="M92" s="142">
        <v>131.4</v>
      </c>
      <c r="N92" s="142">
        <f t="shared" si="4"/>
        <v>145.94166666666669</v>
      </c>
      <c r="O92" s="142">
        <f t="shared" si="5"/>
        <v>150.88333333333335</v>
      </c>
      <c r="P92" s="60"/>
    </row>
    <row r="93" spans="1:16" x14ac:dyDescent="0.2">
      <c r="A93" s="61">
        <v>2014</v>
      </c>
      <c r="B93" s="142">
        <v>131.4</v>
      </c>
      <c r="C93" s="142">
        <v>131</v>
      </c>
      <c r="D93" s="142">
        <v>136.19999999999999</v>
      </c>
      <c r="E93" s="142">
        <v>136.6</v>
      </c>
      <c r="F93" s="142">
        <v>138.9</v>
      </c>
      <c r="G93" s="142">
        <v>143.80000000000001</v>
      </c>
      <c r="H93" s="142">
        <v>144.19999999999999</v>
      </c>
      <c r="I93" s="142">
        <v>142.30000000000001</v>
      </c>
      <c r="J93" s="142">
        <v>144.1</v>
      </c>
      <c r="K93" s="142">
        <v>145.30000000000001</v>
      </c>
      <c r="L93" s="142">
        <v>140.80000000000001</v>
      </c>
      <c r="M93" s="142">
        <v>142.4</v>
      </c>
      <c r="N93" s="142">
        <f t="shared" si="4"/>
        <v>139.74999999999997</v>
      </c>
      <c r="O93" s="142">
        <f t="shared" si="5"/>
        <v>139.62499999999997</v>
      </c>
      <c r="P93" s="60"/>
    </row>
    <row r="94" spans="1:16" x14ac:dyDescent="0.2">
      <c r="A94" s="61">
        <v>2015</v>
      </c>
      <c r="B94" s="142">
        <v>145.5</v>
      </c>
      <c r="C94" s="142">
        <v>146.1</v>
      </c>
      <c r="D94" s="142">
        <v>144</v>
      </c>
      <c r="E94" s="142">
        <v>142.19999999999999</v>
      </c>
      <c r="F94" s="142">
        <v>144.5</v>
      </c>
      <c r="G94" s="142">
        <v>145.6</v>
      </c>
      <c r="H94" s="142">
        <v>145.5</v>
      </c>
      <c r="I94" s="142">
        <v>143.6</v>
      </c>
      <c r="J94" s="142">
        <v>144.69999999999999</v>
      </c>
      <c r="K94" s="142">
        <v>143.5</v>
      </c>
      <c r="L94" s="142">
        <v>146.19999999999999</v>
      </c>
      <c r="M94" s="142">
        <v>147.9</v>
      </c>
      <c r="N94" s="142">
        <f t="shared" si="4"/>
        <v>144.94166666666669</v>
      </c>
      <c r="O94" s="142">
        <f t="shared" si="5"/>
        <v>144.18333333333331</v>
      </c>
      <c r="P94" s="60"/>
    </row>
    <row r="95" spans="1:16" x14ac:dyDescent="0.2">
      <c r="A95" s="61">
        <v>2016</v>
      </c>
      <c r="B95" s="142">
        <v>147.30000000000001</v>
      </c>
      <c r="C95" s="142">
        <v>147.9</v>
      </c>
      <c r="D95" s="142">
        <v>148</v>
      </c>
      <c r="E95" s="142">
        <v>152.80000000000001</v>
      </c>
      <c r="F95" s="142">
        <v>155.30000000000001</v>
      </c>
      <c r="G95" s="142">
        <v>152.69999999999999</v>
      </c>
      <c r="H95" s="142">
        <v>155.69999999999999</v>
      </c>
      <c r="I95" s="142">
        <v>155.80000000000001</v>
      </c>
      <c r="J95" s="142">
        <v>155.6</v>
      </c>
      <c r="K95" s="142">
        <v>154.5</v>
      </c>
      <c r="L95" s="142">
        <v>156.5</v>
      </c>
      <c r="M95" s="142">
        <v>158.19999999999999</v>
      </c>
      <c r="N95" s="142">
        <f t="shared" si="4"/>
        <v>153.35833333333332</v>
      </c>
      <c r="O95" s="142">
        <f t="shared" si="5"/>
        <v>150.72499999999999</v>
      </c>
      <c r="P95" s="60"/>
    </row>
    <row r="96" spans="1:16" x14ac:dyDescent="0.2">
      <c r="A96" s="61">
        <v>2017</v>
      </c>
      <c r="B96" s="142">
        <v>160.6</v>
      </c>
      <c r="C96" s="142">
        <v>163</v>
      </c>
      <c r="D96" s="142">
        <v>164.8</v>
      </c>
      <c r="E96" s="142">
        <v>159.80000000000001</v>
      </c>
      <c r="F96" s="142">
        <v>158.5</v>
      </c>
      <c r="G96" s="142">
        <v>158.4</v>
      </c>
      <c r="H96" s="142">
        <v>156.5</v>
      </c>
      <c r="I96" s="142">
        <v>149.9</v>
      </c>
      <c r="J96" s="142">
        <v>151.9</v>
      </c>
      <c r="K96" s="142">
        <v>155.30000000000001</v>
      </c>
      <c r="L96" s="142">
        <v>153.30000000000001</v>
      </c>
      <c r="M96" s="142">
        <v>153.6</v>
      </c>
      <c r="N96" s="142">
        <f t="shared" si="4"/>
        <v>157.13333333333333</v>
      </c>
      <c r="O96" s="142">
        <f t="shared" si="5"/>
        <v>157.71666666666667</v>
      </c>
      <c r="P96" s="60"/>
    </row>
    <row r="97" spans="1:16" x14ac:dyDescent="0.2">
      <c r="A97" s="61">
        <v>2018</v>
      </c>
      <c r="B97" s="142">
        <v>152</v>
      </c>
      <c r="C97" s="142">
        <v>148.6</v>
      </c>
      <c r="D97" s="142">
        <v>147.69999999999999</v>
      </c>
      <c r="E97" s="142">
        <v>143.9</v>
      </c>
      <c r="F97" s="142">
        <v>146</v>
      </c>
      <c r="G97" s="142">
        <v>145.4</v>
      </c>
      <c r="H97" s="142">
        <v>148.1</v>
      </c>
      <c r="I97" s="142">
        <v>146.69999999999999</v>
      </c>
      <c r="J97" s="142">
        <v>147.19999999999999</v>
      </c>
      <c r="K97" s="142">
        <v>144.30000000000001</v>
      </c>
      <c r="L97" s="142">
        <v>148.4</v>
      </c>
      <c r="M97" s="142">
        <v>150.80000000000001</v>
      </c>
      <c r="N97" s="142">
        <f t="shared" si="4"/>
        <v>147.42500000000001</v>
      </c>
      <c r="O97" s="142">
        <f t="shared" si="5"/>
        <v>148.98333333333335</v>
      </c>
      <c r="P97" s="60"/>
    </row>
    <row r="98" spans="1:16" x14ac:dyDescent="0.2">
      <c r="A98" s="61">
        <v>2019</v>
      </c>
      <c r="B98" s="142">
        <v>152.6</v>
      </c>
      <c r="C98" s="142">
        <v>147.9</v>
      </c>
      <c r="D98" s="142">
        <v>147.6</v>
      </c>
      <c r="E98" s="142">
        <v>147.5</v>
      </c>
      <c r="F98" s="142">
        <v>149.5</v>
      </c>
      <c r="G98" s="142">
        <v>149.6</v>
      </c>
      <c r="H98" s="142">
        <v>150.9</v>
      </c>
      <c r="I98" s="142">
        <v>149.30000000000001</v>
      </c>
      <c r="J98" s="142">
        <v>152.5</v>
      </c>
      <c r="K98" s="142">
        <v>150.80000000000001</v>
      </c>
      <c r="L98" s="142">
        <v>155.6</v>
      </c>
      <c r="M98" s="142">
        <v>156.5</v>
      </c>
      <c r="N98" s="142">
        <f t="shared" si="4"/>
        <v>150.85833333333332</v>
      </c>
      <c r="O98" s="142">
        <f t="shared" si="5"/>
        <v>149.24166666666665</v>
      </c>
      <c r="P98" s="60"/>
    </row>
    <row r="99" spans="1:16" x14ac:dyDescent="0.2">
      <c r="A99" s="61">
        <v>2020</v>
      </c>
      <c r="B99" s="142">
        <v>158</v>
      </c>
      <c r="C99" s="142">
        <v>161.1</v>
      </c>
      <c r="D99" s="142">
        <v>163.30000000000001</v>
      </c>
      <c r="E99" s="142">
        <v>164.7</v>
      </c>
      <c r="F99" s="142">
        <v>166.3</v>
      </c>
      <c r="G99" s="142">
        <v>168.1</v>
      </c>
      <c r="H99" s="142">
        <v>171.1</v>
      </c>
      <c r="I99" s="142">
        <v>169.5</v>
      </c>
      <c r="J99" s="142">
        <v>167.9</v>
      </c>
      <c r="K99" s="142">
        <v>169.9</v>
      </c>
      <c r="L99" s="142">
        <v>171.9</v>
      </c>
      <c r="M99" s="142">
        <v>170.8</v>
      </c>
      <c r="N99" s="142">
        <f t="shared" si="4"/>
        <v>166.88333333333335</v>
      </c>
      <c r="O99" s="142">
        <f t="shared" si="5"/>
        <v>162.74166666666665</v>
      </c>
      <c r="P99" s="60"/>
    </row>
    <row r="100" spans="1:16" x14ac:dyDescent="0.2">
      <c r="A100" s="61">
        <v>2021</v>
      </c>
      <c r="B100" s="142">
        <v>168.3</v>
      </c>
      <c r="C100" s="142">
        <v>167.3</v>
      </c>
      <c r="D100" s="142">
        <v>167.8</v>
      </c>
      <c r="E100" s="142">
        <v>168.1</v>
      </c>
      <c r="F100" s="142">
        <v>169.3</v>
      </c>
      <c r="G100" s="142">
        <v>170</v>
      </c>
      <c r="H100" s="142">
        <v>169.989</v>
      </c>
      <c r="I100" s="142">
        <v>171.87100000000001</v>
      </c>
      <c r="J100" s="142">
        <v>171.70099999999999</v>
      </c>
      <c r="K100" s="142">
        <v>180.26499999999999</v>
      </c>
      <c r="L100" s="142">
        <v>181.58199999999999</v>
      </c>
      <c r="M100" s="142">
        <v>184.23599999999999</v>
      </c>
      <c r="N100" s="142">
        <f>AVERAGE(B100:M100)</f>
        <v>172.53700000000001</v>
      </c>
      <c r="O100" s="142">
        <f>AVERAGE(K99:M99,B100:J100)</f>
        <v>169.74674999999999</v>
      </c>
      <c r="P100" s="60"/>
    </row>
    <row r="101" spans="1:16" x14ac:dyDescent="0.2">
      <c r="A101" s="61">
        <v>2022</v>
      </c>
      <c r="B101" s="142">
        <v>179.46700000000001</v>
      </c>
      <c r="C101" s="142">
        <v>190.64</v>
      </c>
      <c r="D101" s="142">
        <v>192.126</v>
      </c>
      <c r="E101" s="142">
        <v>194.59100000000001</v>
      </c>
      <c r="F101" s="142">
        <v>196.434</v>
      </c>
      <c r="G101" s="142">
        <v>195.33699999999999</v>
      </c>
      <c r="H101" s="142">
        <v>197.64500000000001</v>
      </c>
      <c r="I101" s="142">
        <v>204.21</v>
      </c>
      <c r="J101" s="142">
        <v>204.15299999999999</v>
      </c>
      <c r="K101" s="142">
        <v>207.28100000000001</v>
      </c>
      <c r="L101" s="142">
        <v>208.00200000000001</v>
      </c>
      <c r="M101" s="142">
        <v>210.322</v>
      </c>
      <c r="N101" s="142">
        <f>AVERAGE(B101:M101)</f>
        <v>198.35066666666668</v>
      </c>
      <c r="O101" s="142">
        <f>AVERAGE(K100:M100,B101:J101)</f>
        <v>191.72383333333332</v>
      </c>
    </row>
    <row r="102" spans="1:16" x14ac:dyDescent="0.2">
      <c r="A102" s="61">
        <v>2023</v>
      </c>
      <c r="B102" s="142">
        <v>217.10499999999999</v>
      </c>
      <c r="C102" s="142">
        <v>219.851</v>
      </c>
      <c r="D102" s="142">
        <v>224.83699999999999</v>
      </c>
      <c r="E102" s="142">
        <v>224.28700000000001</v>
      </c>
      <c r="F102" s="142">
        <v>218.73699999999999</v>
      </c>
      <c r="G102" s="142">
        <v>233.70699999999999</v>
      </c>
      <c r="H102" s="142">
        <v>229.48400000000001</v>
      </c>
      <c r="I102" s="142">
        <v>230.88900000000001</v>
      </c>
      <c r="J102" s="142">
        <v>230.20500000000001</v>
      </c>
      <c r="K102" s="142">
        <v>239.613</v>
      </c>
      <c r="L102" s="142">
        <v>237.898</v>
      </c>
      <c r="M102" s="142">
        <v>237.1</v>
      </c>
      <c r="N102" s="142">
        <f>AVERAGE(B102:M102)</f>
        <v>228.64274999999998</v>
      </c>
      <c r="O102" s="142">
        <f>AVERAGE(K101:M101,B102:J102)</f>
        <v>221.22558333333336</v>
      </c>
    </row>
    <row r="103" spans="1:16" x14ac:dyDescent="0.2">
      <c r="A103" s="61">
        <v>2024</v>
      </c>
      <c r="B103" s="142">
        <v>232.85400000000001</v>
      </c>
      <c r="C103" s="142">
        <v>234.58799999999999</v>
      </c>
      <c r="D103" s="142">
        <v>237.69800000000001</v>
      </c>
      <c r="E103" s="142">
        <v>237.70099999999999</v>
      </c>
      <c r="F103" s="142">
        <v>237.876</v>
      </c>
      <c r="G103" s="142">
        <v>235.649</v>
      </c>
      <c r="H103" s="142">
        <v>235.494</v>
      </c>
      <c r="I103" s="142">
        <v>231.99600000000001</v>
      </c>
      <c r="J103" s="142">
        <v>228.22</v>
      </c>
      <c r="K103" s="142">
        <v>223.13200000000001</v>
      </c>
      <c r="L103" s="142">
        <v>217.79900000000001</v>
      </c>
      <c r="M103" s="142">
        <v>217.19399999999999</v>
      </c>
      <c r="N103" s="142">
        <f>AVERAGE(B103:M103)</f>
        <v>230.85008333333334</v>
      </c>
      <c r="O103" s="142">
        <f>AVERAGE(K102:M102,B103:J103)</f>
        <v>235.55725000000004</v>
      </c>
    </row>
    <row r="104" spans="1:16" x14ac:dyDescent="0.2">
      <c r="A104" s="61" t="s">
        <v>335</v>
      </c>
      <c r="B104" s="142">
        <v>212.09200000000001</v>
      </c>
      <c r="C104" s="142">
        <v>209.429</v>
      </c>
      <c r="D104" s="142">
        <v>209.34299999999999</v>
      </c>
      <c r="E104" s="142">
        <v>208.381</v>
      </c>
      <c r="F104" s="186" t="s">
        <v>23</v>
      </c>
      <c r="G104" s="186" t="s">
        <v>23</v>
      </c>
      <c r="H104" s="186" t="s">
        <v>23</v>
      </c>
      <c r="I104" s="186" t="s">
        <v>23</v>
      </c>
      <c r="J104" s="186" t="s">
        <v>23</v>
      </c>
      <c r="K104" s="186" t="s">
        <v>23</v>
      </c>
      <c r="L104" s="186" t="s">
        <v>23</v>
      </c>
      <c r="M104" s="186" t="s">
        <v>23</v>
      </c>
      <c r="N104" s="186" t="s">
        <v>23</v>
      </c>
      <c r="O104" s="186" t="s">
        <v>23</v>
      </c>
    </row>
    <row r="105" spans="1:16" x14ac:dyDescent="0.2">
      <c r="A105" s="61"/>
      <c r="B105" s="60"/>
      <c r="C105" s="60"/>
      <c r="D105" s="60"/>
      <c r="E105" s="60"/>
      <c r="F105" s="60"/>
      <c r="G105" s="60"/>
      <c r="H105" s="62"/>
      <c r="I105" s="60"/>
      <c r="J105" s="60"/>
      <c r="K105" s="60"/>
      <c r="L105" s="60"/>
      <c r="M105" s="60"/>
      <c r="N105" s="60"/>
      <c r="O105" s="60"/>
    </row>
    <row r="106" spans="1:16" x14ac:dyDescent="0.2">
      <c r="B106" s="65" t="s">
        <v>274</v>
      </c>
      <c r="C106" s="66"/>
      <c r="D106" s="66"/>
      <c r="E106" s="66"/>
      <c r="F106" s="66"/>
      <c r="G106" s="66"/>
      <c r="H106" s="66"/>
      <c r="I106" s="66"/>
      <c r="J106" s="66"/>
      <c r="K106" s="66"/>
      <c r="L106" s="66"/>
      <c r="M106" s="66"/>
      <c r="N106" s="66"/>
      <c r="P106" s="60"/>
    </row>
    <row r="107" spans="1:16" x14ac:dyDescent="0.2">
      <c r="A107" s="61">
        <v>1982</v>
      </c>
      <c r="B107" s="142" t="s">
        <v>23</v>
      </c>
      <c r="C107" s="142" t="s">
        <v>23</v>
      </c>
      <c r="D107" s="142" t="s">
        <v>23</v>
      </c>
      <c r="E107" s="142" t="s">
        <v>23</v>
      </c>
      <c r="F107" s="142" t="s">
        <v>23</v>
      </c>
      <c r="G107" s="143">
        <v>100</v>
      </c>
      <c r="H107" s="143">
        <v>101.6</v>
      </c>
      <c r="I107" s="143">
        <v>104.4</v>
      </c>
      <c r="J107" s="143">
        <v>103.8</v>
      </c>
      <c r="K107" s="143">
        <v>101.9</v>
      </c>
      <c r="L107" s="143">
        <v>102</v>
      </c>
      <c r="M107" s="143">
        <v>102.4</v>
      </c>
      <c r="N107" s="142" t="s">
        <v>23</v>
      </c>
      <c r="O107" s="142" t="s">
        <v>23</v>
      </c>
      <c r="P107" s="60"/>
    </row>
    <row r="108" spans="1:16" x14ac:dyDescent="0.2">
      <c r="A108" s="61">
        <v>1983</v>
      </c>
      <c r="B108" s="144">
        <v>102.4</v>
      </c>
      <c r="C108" s="143">
        <v>104.4</v>
      </c>
      <c r="D108" s="143">
        <v>104.2</v>
      </c>
      <c r="E108" s="143">
        <v>106</v>
      </c>
      <c r="F108" s="143">
        <v>106.5</v>
      </c>
      <c r="G108" s="143">
        <v>106.7</v>
      </c>
      <c r="H108" s="143">
        <v>107.4</v>
      </c>
      <c r="I108" s="143">
        <v>106.8</v>
      </c>
      <c r="J108" s="143">
        <v>108.6</v>
      </c>
      <c r="K108" s="143">
        <v>108.4</v>
      </c>
      <c r="L108" s="143">
        <v>107.5</v>
      </c>
      <c r="M108" s="143">
        <v>107</v>
      </c>
      <c r="N108" s="142">
        <v>106.3</v>
      </c>
      <c r="O108" s="142">
        <f t="shared" ref="O108:O149" si="6">AVERAGE(K107:M107,B108:J108)</f>
        <v>104.94166666666666</v>
      </c>
      <c r="P108" s="60"/>
    </row>
    <row r="109" spans="1:16" x14ac:dyDescent="0.2">
      <c r="A109" s="61">
        <v>1984</v>
      </c>
      <c r="B109" s="144">
        <v>107.1</v>
      </c>
      <c r="C109" s="143">
        <v>106.7</v>
      </c>
      <c r="D109" s="143">
        <v>107.4</v>
      </c>
      <c r="E109" s="143">
        <v>107.2</v>
      </c>
      <c r="F109" s="143">
        <v>108.1</v>
      </c>
      <c r="G109" s="143">
        <v>107.3</v>
      </c>
      <c r="H109" s="143">
        <v>107.4</v>
      </c>
      <c r="I109" s="143">
        <v>107</v>
      </c>
      <c r="J109" s="143">
        <v>106.6</v>
      </c>
      <c r="K109" s="143">
        <v>106.1</v>
      </c>
      <c r="L109" s="143">
        <v>105.9</v>
      </c>
      <c r="M109" s="143">
        <v>104.3</v>
      </c>
      <c r="N109" s="142">
        <f t="shared" ref="N109:N148" si="7">AVERAGE(B109:M109)</f>
        <v>106.75833333333333</v>
      </c>
      <c r="O109" s="142">
        <f t="shared" si="6"/>
        <v>107.30833333333334</v>
      </c>
      <c r="P109" s="60"/>
    </row>
    <row r="110" spans="1:16" x14ac:dyDescent="0.2">
      <c r="A110" s="61">
        <v>1985</v>
      </c>
      <c r="B110" s="144">
        <v>104</v>
      </c>
      <c r="C110" s="143">
        <v>102.3</v>
      </c>
      <c r="D110" s="143">
        <v>102.5</v>
      </c>
      <c r="E110" s="143">
        <v>102.5</v>
      </c>
      <c r="F110" s="143">
        <v>103.1</v>
      </c>
      <c r="G110" s="143">
        <v>102.9</v>
      </c>
      <c r="H110" s="143">
        <v>102.4</v>
      </c>
      <c r="I110" s="143">
        <v>101.7</v>
      </c>
      <c r="J110" s="143">
        <v>101.6</v>
      </c>
      <c r="K110" s="143">
        <v>100.6</v>
      </c>
      <c r="L110" s="143">
        <v>100</v>
      </c>
      <c r="M110" s="143">
        <v>100</v>
      </c>
      <c r="N110" s="142">
        <f t="shared" si="7"/>
        <v>101.96666666666665</v>
      </c>
      <c r="O110" s="142">
        <f t="shared" si="6"/>
        <v>103.27499999999999</v>
      </c>
      <c r="P110" s="60"/>
    </row>
    <row r="111" spans="1:16" x14ac:dyDescent="0.2">
      <c r="A111" s="61">
        <v>1986</v>
      </c>
      <c r="B111" s="142">
        <v>102.2</v>
      </c>
      <c r="C111" s="142">
        <v>102.2</v>
      </c>
      <c r="D111" s="142">
        <v>102.7</v>
      </c>
      <c r="E111" s="142">
        <v>102.2</v>
      </c>
      <c r="F111" s="142">
        <v>101.9</v>
      </c>
      <c r="G111" s="142">
        <v>101.8</v>
      </c>
      <c r="H111" s="142">
        <v>101.9</v>
      </c>
      <c r="I111" s="142">
        <v>103.1</v>
      </c>
      <c r="J111" s="142">
        <v>103.7</v>
      </c>
      <c r="K111" s="142">
        <v>104.4</v>
      </c>
      <c r="L111" s="142">
        <v>104.5</v>
      </c>
      <c r="M111" s="142">
        <v>105.1</v>
      </c>
      <c r="N111" s="142">
        <f t="shared" si="7"/>
        <v>102.97500000000001</v>
      </c>
      <c r="O111" s="142">
        <f t="shared" si="6"/>
        <v>101.85833333333333</v>
      </c>
      <c r="P111" s="60"/>
    </row>
    <row r="112" spans="1:16" x14ac:dyDescent="0.2">
      <c r="A112" s="61">
        <v>1987</v>
      </c>
      <c r="B112" s="142">
        <v>104.6</v>
      </c>
      <c r="C112" s="142">
        <v>105.2</v>
      </c>
      <c r="D112" s="142">
        <v>105.2</v>
      </c>
      <c r="E112" s="142">
        <v>106.6</v>
      </c>
      <c r="F112" s="142">
        <v>106.4</v>
      </c>
      <c r="G112" s="142">
        <v>107.1</v>
      </c>
      <c r="H112" s="142">
        <v>107.6</v>
      </c>
      <c r="I112" s="142">
        <v>107.5</v>
      </c>
      <c r="J112" s="142">
        <v>107.4</v>
      </c>
      <c r="K112" s="142">
        <v>107.3</v>
      </c>
      <c r="L112" s="142">
        <v>107.3</v>
      </c>
      <c r="M112" s="142">
        <v>106.7</v>
      </c>
      <c r="N112" s="142">
        <f t="shared" si="7"/>
        <v>106.575</v>
      </c>
      <c r="O112" s="142">
        <f t="shared" si="6"/>
        <v>105.96666666666668</v>
      </c>
      <c r="P112" s="60"/>
    </row>
    <row r="113" spans="1:16" x14ac:dyDescent="0.2">
      <c r="A113" s="61">
        <v>1988</v>
      </c>
      <c r="B113" s="142">
        <v>105.1</v>
      </c>
      <c r="C113" s="142">
        <v>107.2</v>
      </c>
      <c r="D113" s="142">
        <v>107</v>
      </c>
      <c r="E113" s="142">
        <v>107.5</v>
      </c>
      <c r="F113" s="142">
        <v>106.7</v>
      </c>
      <c r="G113" s="142">
        <v>107.1</v>
      </c>
      <c r="H113" s="142">
        <v>108.4</v>
      </c>
      <c r="I113" s="142">
        <v>110.3</v>
      </c>
      <c r="J113" s="142">
        <v>111.8</v>
      </c>
      <c r="K113" s="142">
        <v>112.4</v>
      </c>
      <c r="L113" s="142">
        <v>112.6</v>
      </c>
      <c r="M113" s="142">
        <v>113.9</v>
      </c>
      <c r="N113" s="142">
        <f t="shared" si="7"/>
        <v>109.16666666666667</v>
      </c>
      <c r="O113" s="142">
        <f t="shared" si="6"/>
        <v>107.7</v>
      </c>
      <c r="P113" s="60"/>
    </row>
    <row r="114" spans="1:16" x14ac:dyDescent="0.2">
      <c r="A114" s="61">
        <v>1989</v>
      </c>
      <c r="B114" s="142">
        <v>116.5</v>
      </c>
      <c r="C114" s="142">
        <v>117</v>
      </c>
      <c r="D114" s="142">
        <v>117.4</v>
      </c>
      <c r="E114" s="142">
        <v>117.5</v>
      </c>
      <c r="F114" s="142">
        <v>117.8</v>
      </c>
      <c r="G114" s="142">
        <v>120.3</v>
      </c>
      <c r="H114" s="142">
        <v>122.8</v>
      </c>
      <c r="I114" s="142">
        <v>120.8</v>
      </c>
      <c r="J114" s="142">
        <v>123</v>
      </c>
      <c r="K114" s="142">
        <v>121.9</v>
      </c>
      <c r="L114" s="142">
        <v>121.7</v>
      </c>
      <c r="M114" s="142">
        <v>124</v>
      </c>
      <c r="N114" s="142">
        <f t="shared" si="7"/>
        <v>120.05833333333334</v>
      </c>
      <c r="O114" s="142">
        <f t="shared" si="6"/>
        <v>117.66666666666664</v>
      </c>
      <c r="P114" s="60"/>
    </row>
    <row r="115" spans="1:16" x14ac:dyDescent="0.2">
      <c r="A115" s="61">
        <v>1990</v>
      </c>
      <c r="B115" s="142">
        <v>124.1</v>
      </c>
      <c r="C115" s="142">
        <v>125.1</v>
      </c>
      <c r="D115" s="142">
        <v>123</v>
      </c>
      <c r="E115" s="142">
        <v>124</v>
      </c>
      <c r="F115" s="142">
        <v>124</v>
      </c>
      <c r="G115" s="142">
        <v>124.4</v>
      </c>
      <c r="H115" s="142">
        <v>125</v>
      </c>
      <c r="I115" s="142">
        <v>124.4</v>
      </c>
      <c r="J115" s="142">
        <v>125</v>
      </c>
      <c r="K115" s="142">
        <v>125</v>
      </c>
      <c r="L115" s="142">
        <v>124.6</v>
      </c>
      <c r="M115" s="142">
        <v>124.4</v>
      </c>
      <c r="N115" s="142">
        <f t="shared" si="7"/>
        <v>124.41666666666667</v>
      </c>
      <c r="O115" s="142">
        <f t="shared" si="6"/>
        <v>123.88333333333334</v>
      </c>
      <c r="P115" s="60"/>
    </row>
    <row r="116" spans="1:16" x14ac:dyDescent="0.2">
      <c r="A116" s="61">
        <v>1991</v>
      </c>
      <c r="B116" s="142">
        <v>124.9</v>
      </c>
      <c r="C116" s="142">
        <v>124.9</v>
      </c>
      <c r="D116" s="142">
        <v>124.5</v>
      </c>
      <c r="E116" s="142">
        <v>123.5</v>
      </c>
      <c r="F116" s="142">
        <v>123.6</v>
      </c>
      <c r="G116" s="142">
        <v>122.9</v>
      </c>
      <c r="H116" s="142">
        <v>123.1</v>
      </c>
      <c r="I116" s="142">
        <v>123.1</v>
      </c>
      <c r="J116" s="142">
        <v>123.4</v>
      </c>
      <c r="K116" s="142">
        <v>123.3</v>
      </c>
      <c r="L116" s="142">
        <v>123.6</v>
      </c>
      <c r="M116" s="142">
        <v>123.3</v>
      </c>
      <c r="N116" s="142">
        <f t="shared" si="7"/>
        <v>123.675</v>
      </c>
      <c r="O116" s="142">
        <f t="shared" si="6"/>
        <v>123.99166666666666</v>
      </c>
      <c r="P116" s="60"/>
    </row>
    <row r="117" spans="1:16" x14ac:dyDescent="0.2">
      <c r="A117" s="61">
        <v>1992</v>
      </c>
      <c r="B117" s="142">
        <v>123.8</v>
      </c>
      <c r="C117" s="142">
        <v>123.5</v>
      </c>
      <c r="D117" s="142">
        <v>123.8</v>
      </c>
      <c r="E117" s="142">
        <v>123.8</v>
      </c>
      <c r="F117" s="142">
        <v>123.5</v>
      </c>
      <c r="G117" s="142">
        <v>123.6</v>
      </c>
      <c r="H117" s="142">
        <v>123.6</v>
      </c>
      <c r="I117" s="142">
        <v>124.5</v>
      </c>
      <c r="J117" s="142">
        <v>123.4</v>
      </c>
      <c r="K117" s="142">
        <v>123.7</v>
      </c>
      <c r="L117" s="142">
        <v>123.8</v>
      </c>
      <c r="M117" s="142">
        <v>124.4</v>
      </c>
      <c r="N117" s="142">
        <f t="shared" si="7"/>
        <v>123.78333333333336</v>
      </c>
      <c r="O117" s="142">
        <f t="shared" si="6"/>
        <v>123.64166666666665</v>
      </c>
      <c r="P117" s="60"/>
    </row>
    <row r="118" spans="1:16" x14ac:dyDescent="0.2">
      <c r="A118" s="61">
        <v>1993</v>
      </c>
      <c r="B118" s="142">
        <v>122.9</v>
      </c>
      <c r="C118" s="142">
        <v>123.4</v>
      </c>
      <c r="D118" s="142">
        <v>123.7</v>
      </c>
      <c r="E118" s="142">
        <v>123.2</v>
      </c>
      <c r="F118" s="142">
        <v>123.2</v>
      </c>
      <c r="G118" s="142">
        <v>122.7</v>
      </c>
      <c r="H118" s="142">
        <v>123</v>
      </c>
      <c r="I118" s="142">
        <v>124.6</v>
      </c>
      <c r="J118" s="142">
        <v>123.7</v>
      </c>
      <c r="K118" s="142">
        <v>122.5</v>
      </c>
      <c r="L118" s="142">
        <v>123.5</v>
      </c>
      <c r="M118" s="142">
        <v>123.2</v>
      </c>
      <c r="N118" s="142">
        <f t="shared" si="7"/>
        <v>123.30000000000001</v>
      </c>
      <c r="O118" s="142">
        <f t="shared" si="6"/>
        <v>123.52499999999999</v>
      </c>
      <c r="P118" s="60"/>
    </row>
    <row r="119" spans="1:16" x14ac:dyDescent="0.2">
      <c r="A119" s="61">
        <v>1994</v>
      </c>
      <c r="B119" s="142">
        <v>122.8</v>
      </c>
      <c r="C119" s="142">
        <v>122.8</v>
      </c>
      <c r="D119" s="142">
        <v>122.8</v>
      </c>
      <c r="E119" s="142">
        <v>122.8</v>
      </c>
      <c r="F119" s="142">
        <v>123.3</v>
      </c>
      <c r="G119" s="142">
        <v>123.5</v>
      </c>
      <c r="H119" s="142">
        <v>124</v>
      </c>
      <c r="I119" s="142">
        <v>123.8</v>
      </c>
      <c r="J119" s="142">
        <v>122.9</v>
      </c>
      <c r="K119" s="142">
        <v>123</v>
      </c>
      <c r="L119" s="142">
        <v>123.6</v>
      </c>
      <c r="M119" s="142">
        <v>124.7</v>
      </c>
      <c r="N119" s="142">
        <f t="shared" si="7"/>
        <v>123.33333333333333</v>
      </c>
      <c r="O119" s="142">
        <f t="shared" si="6"/>
        <v>123.15833333333332</v>
      </c>
      <c r="P119" s="60"/>
    </row>
    <row r="120" spans="1:16" x14ac:dyDescent="0.2">
      <c r="A120" s="61">
        <v>1995</v>
      </c>
      <c r="B120" s="142">
        <v>124.9</v>
      </c>
      <c r="C120" s="142">
        <v>126</v>
      </c>
      <c r="D120" s="142">
        <v>126.4</v>
      </c>
      <c r="E120" s="142">
        <v>122.5</v>
      </c>
      <c r="F120" s="142">
        <v>123.1</v>
      </c>
      <c r="G120" s="142">
        <v>123.4</v>
      </c>
      <c r="H120" s="142">
        <v>123.9</v>
      </c>
      <c r="I120" s="142">
        <v>123.9</v>
      </c>
      <c r="J120" s="142">
        <v>124</v>
      </c>
      <c r="K120" s="142">
        <v>124.9</v>
      </c>
      <c r="L120" s="142">
        <v>125.1</v>
      </c>
      <c r="M120" s="142">
        <v>125.8</v>
      </c>
      <c r="N120" s="142">
        <f t="shared" si="7"/>
        <v>124.49166666666666</v>
      </c>
      <c r="O120" s="142">
        <f t="shared" si="6"/>
        <v>124.11666666666669</v>
      </c>
      <c r="P120" s="60"/>
    </row>
    <row r="121" spans="1:16" x14ac:dyDescent="0.2">
      <c r="A121" s="61">
        <v>1996</v>
      </c>
      <c r="B121" s="142">
        <v>127.5</v>
      </c>
      <c r="C121" s="142">
        <v>127.4</v>
      </c>
      <c r="D121" s="142">
        <v>128.6</v>
      </c>
      <c r="E121" s="142">
        <v>128.69999999999999</v>
      </c>
      <c r="F121" s="142">
        <v>127.5</v>
      </c>
      <c r="G121" s="142">
        <v>128</v>
      </c>
      <c r="H121" s="142">
        <v>128.5</v>
      </c>
      <c r="I121" s="142">
        <v>127</v>
      </c>
      <c r="J121" s="142">
        <v>128.1</v>
      </c>
      <c r="K121" s="142">
        <v>128</v>
      </c>
      <c r="L121" s="142">
        <v>128.30000000000001</v>
      </c>
      <c r="M121" s="142">
        <v>126.7</v>
      </c>
      <c r="N121" s="142">
        <f t="shared" si="7"/>
        <v>127.85833333333333</v>
      </c>
      <c r="O121" s="142">
        <f t="shared" si="6"/>
        <v>127.25833333333333</v>
      </c>
      <c r="P121" s="60"/>
    </row>
    <row r="122" spans="1:16" x14ac:dyDescent="0.2">
      <c r="A122" s="61">
        <v>1997</v>
      </c>
      <c r="B122" s="142">
        <v>128.5</v>
      </c>
      <c r="C122" s="142">
        <v>127.9</v>
      </c>
      <c r="D122" s="142">
        <v>129.19999999999999</v>
      </c>
      <c r="E122" s="142">
        <v>128</v>
      </c>
      <c r="F122" s="142">
        <v>127.7</v>
      </c>
      <c r="G122" s="142">
        <v>126.9</v>
      </c>
      <c r="H122" s="142">
        <v>126.1</v>
      </c>
      <c r="I122" s="142">
        <v>126.3</v>
      </c>
      <c r="J122" s="142">
        <v>127</v>
      </c>
      <c r="K122" s="142">
        <v>126.8</v>
      </c>
      <c r="L122" s="142">
        <v>125.5</v>
      </c>
      <c r="M122" s="142">
        <v>125.1</v>
      </c>
      <c r="N122" s="142">
        <f t="shared" si="7"/>
        <v>127.08333333333331</v>
      </c>
      <c r="O122" s="142">
        <f t="shared" si="6"/>
        <v>127.55</v>
      </c>
      <c r="P122" s="60"/>
    </row>
    <row r="123" spans="1:16" x14ac:dyDescent="0.2">
      <c r="A123" s="137">
        <v>1998</v>
      </c>
      <c r="B123" s="142">
        <v>124.5</v>
      </c>
      <c r="C123" s="142">
        <v>125.7</v>
      </c>
      <c r="D123" s="142">
        <v>125.5</v>
      </c>
      <c r="E123" s="142">
        <v>123.7</v>
      </c>
      <c r="F123" s="142">
        <v>123.4</v>
      </c>
      <c r="G123" s="142">
        <v>125.6</v>
      </c>
      <c r="H123" s="142">
        <v>123.6</v>
      </c>
      <c r="I123" s="142">
        <v>124.4</v>
      </c>
      <c r="J123" s="142">
        <v>124.5</v>
      </c>
      <c r="K123" s="142">
        <v>122.6</v>
      </c>
      <c r="L123" s="142">
        <v>120.4</v>
      </c>
      <c r="M123" s="142">
        <v>121</v>
      </c>
      <c r="N123" s="142">
        <f t="shared" si="7"/>
        <v>123.74166666666667</v>
      </c>
      <c r="O123" s="142">
        <f t="shared" si="6"/>
        <v>124.85833333333333</v>
      </c>
      <c r="P123" s="60"/>
    </row>
    <row r="124" spans="1:16" x14ac:dyDescent="0.2">
      <c r="A124" s="137">
        <v>1999</v>
      </c>
      <c r="B124" s="142">
        <v>121.7</v>
      </c>
      <c r="C124" s="142">
        <v>123.4</v>
      </c>
      <c r="D124" s="142">
        <v>126.3</v>
      </c>
      <c r="E124" s="142">
        <v>125.5</v>
      </c>
      <c r="F124" s="142">
        <v>126.7</v>
      </c>
      <c r="G124" s="142">
        <v>126.4</v>
      </c>
      <c r="H124" s="142">
        <v>125.8</v>
      </c>
      <c r="I124" s="142">
        <v>125.6</v>
      </c>
      <c r="J124" s="142">
        <v>124.6</v>
      </c>
      <c r="K124" s="142">
        <v>124.7</v>
      </c>
      <c r="L124" s="142">
        <v>124.1</v>
      </c>
      <c r="M124" s="142">
        <v>123.8</v>
      </c>
      <c r="N124" s="142">
        <f t="shared" si="7"/>
        <v>124.88333333333333</v>
      </c>
      <c r="O124" s="142">
        <f t="shared" si="6"/>
        <v>124.16666666666664</v>
      </c>
      <c r="P124" s="60"/>
    </row>
    <row r="125" spans="1:16" x14ac:dyDescent="0.2">
      <c r="A125" s="137">
        <v>2000</v>
      </c>
      <c r="B125" s="142">
        <v>124.7</v>
      </c>
      <c r="C125" s="142">
        <v>121.8</v>
      </c>
      <c r="D125" s="142">
        <v>121.7</v>
      </c>
      <c r="E125" s="142">
        <v>119.8</v>
      </c>
      <c r="F125" s="142">
        <v>120.4</v>
      </c>
      <c r="G125" s="142">
        <v>119.8</v>
      </c>
      <c r="H125" s="142">
        <v>120.5</v>
      </c>
      <c r="I125" s="142">
        <v>119.2</v>
      </c>
      <c r="J125" s="142">
        <v>117.5</v>
      </c>
      <c r="K125" s="142">
        <v>113.9</v>
      </c>
      <c r="L125" s="142">
        <v>113.2</v>
      </c>
      <c r="M125" s="142">
        <v>114.4</v>
      </c>
      <c r="N125" s="142">
        <f t="shared" si="7"/>
        <v>118.90833333333336</v>
      </c>
      <c r="O125" s="142">
        <f t="shared" si="6"/>
        <v>121.5</v>
      </c>
      <c r="P125" s="60"/>
    </row>
    <row r="126" spans="1:16" x14ac:dyDescent="0.2">
      <c r="A126" s="137">
        <v>2001</v>
      </c>
      <c r="B126" s="142">
        <v>112.8</v>
      </c>
      <c r="C126" s="142">
        <v>117.5</v>
      </c>
      <c r="D126" s="142">
        <v>116.2</v>
      </c>
      <c r="E126" s="142">
        <v>114.6</v>
      </c>
      <c r="F126" s="142">
        <v>115.1</v>
      </c>
      <c r="G126" s="142">
        <v>115.3</v>
      </c>
      <c r="H126" s="142">
        <v>115.6</v>
      </c>
      <c r="I126" s="142">
        <v>116.6</v>
      </c>
      <c r="J126" s="142">
        <v>115.5</v>
      </c>
      <c r="K126" s="142">
        <v>115.2</v>
      </c>
      <c r="L126" s="142">
        <v>115.2</v>
      </c>
      <c r="M126" s="142">
        <v>116.3</v>
      </c>
      <c r="N126" s="142">
        <f t="shared" si="7"/>
        <v>115.49166666666667</v>
      </c>
      <c r="O126" s="142">
        <f t="shared" si="6"/>
        <v>115.05833333333332</v>
      </c>
      <c r="P126" s="60"/>
    </row>
    <row r="127" spans="1:16" x14ac:dyDescent="0.2">
      <c r="A127" s="137">
        <v>2002</v>
      </c>
      <c r="B127" s="142">
        <v>117.4</v>
      </c>
      <c r="C127" s="142">
        <v>117.9</v>
      </c>
      <c r="D127" s="142">
        <v>121</v>
      </c>
      <c r="E127" s="142">
        <v>122.3</v>
      </c>
      <c r="F127" s="142">
        <v>119.7</v>
      </c>
      <c r="G127" s="142">
        <v>121.2</v>
      </c>
      <c r="H127" s="142">
        <v>121.3</v>
      </c>
      <c r="I127" s="142">
        <v>120.8</v>
      </c>
      <c r="J127" s="142">
        <v>120.8</v>
      </c>
      <c r="K127" s="142">
        <v>121</v>
      </c>
      <c r="L127" s="142">
        <v>119.5</v>
      </c>
      <c r="M127" s="142">
        <v>120.1</v>
      </c>
      <c r="N127" s="142">
        <f t="shared" si="7"/>
        <v>120.25</v>
      </c>
      <c r="O127" s="142">
        <f t="shared" si="6"/>
        <v>119.09166666666665</v>
      </c>
      <c r="P127" s="60"/>
    </row>
    <row r="128" spans="1:16" x14ac:dyDescent="0.2">
      <c r="A128" s="137">
        <v>2003</v>
      </c>
      <c r="B128" s="142">
        <v>119.1</v>
      </c>
      <c r="C128" s="142">
        <v>122.3</v>
      </c>
      <c r="D128" s="142">
        <v>122.8</v>
      </c>
      <c r="E128" s="142">
        <v>122.9</v>
      </c>
      <c r="F128" s="142">
        <v>122.9</v>
      </c>
      <c r="G128" s="142">
        <v>123.5</v>
      </c>
      <c r="H128" s="142">
        <v>123.8</v>
      </c>
      <c r="I128" s="142">
        <v>124.5</v>
      </c>
      <c r="J128" s="142">
        <v>125.5</v>
      </c>
      <c r="K128" s="142">
        <v>124.3</v>
      </c>
      <c r="L128" s="142">
        <v>122.3</v>
      </c>
      <c r="M128" s="142">
        <v>123.4</v>
      </c>
      <c r="N128" s="142">
        <f t="shared" si="7"/>
        <v>123.10833333333333</v>
      </c>
      <c r="O128" s="142">
        <f t="shared" si="6"/>
        <v>122.32499999999999</v>
      </c>
      <c r="P128" s="60"/>
    </row>
    <row r="129" spans="1:16" x14ac:dyDescent="0.2">
      <c r="A129" s="61">
        <v>2004</v>
      </c>
      <c r="B129" s="142">
        <v>120.5</v>
      </c>
      <c r="C129" s="142">
        <v>120.4</v>
      </c>
      <c r="D129" s="142">
        <v>121.6</v>
      </c>
      <c r="E129" s="142">
        <v>121.6</v>
      </c>
      <c r="F129" s="142">
        <v>123</v>
      </c>
      <c r="G129" s="142">
        <v>124.3</v>
      </c>
      <c r="H129" s="142">
        <v>123.3</v>
      </c>
      <c r="I129" s="142">
        <v>123.5</v>
      </c>
      <c r="J129" s="142">
        <v>123.1</v>
      </c>
      <c r="K129" s="142">
        <v>123.6</v>
      </c>
      <c r="L129" s="142">
        <v>122.5</v>
      </c>
      <c r="M129" s="142">
        <v>121.6</v>
      </c>
      <c r="N129" s="142">
        <f t="shared" si="7"/>
        <v>122.41666666666664</v>
      </c>
      <c r="O129" s="142">
        <f t="shared" si="6"/>
        <v>122.60833333333333</v>
      </c>
      <c r="P129" s="60"/>
    </row>
    <row r="130" spans="1:16" x14ac:dyDescent="0.2">
      <c r="A130" s="61">
        <v>2005</v>
      </c>
      <c r="B130" s="142">
        <v>122.8</v>
      </c>
      <c r="C130" s="142">
        <v>121.9</v>
      </c>
      <c r="D130" s="142">
        <v>121.5</v>
      </c>
      <c r="E130" s="142">
        <v>121.4</v>
      </c>
      <c r="F130" s="142">
        <v>122.6</v>
      </c>
      <c r="G130" s="142">
        <v>123.7</v>
      </c>
      <c r="H130" s="142">
        <v>122.4</v>
      </c>
      <c r="I130" s="142">
        <v>124.4</v>
      </c>
      <c r="J130" s="142">
        <v>125.3</v>
      </c>
      <c r="K130" s="142">
        <v>130.4</v>
      </c>
      <c r="L130" s="142">
        <v>133.6</v>
      </c>
      <c r="M130" s="142">
        <v>140.80000000000001</v>
      </c>
      <c r="N130" s="142">
        <f t="shared" si="7"/>
        <v>125.89999999999999</v>
      </c>
      <c r="O130" s="142">
        <f t="shared" si="6"/>
        <v>122.80833333333334</v>
      </c>
      <c r="P130" s="60"/>
    </row>
    <row r="131" spans="1:16" x14ac:dyDescent="0.2">
      <c r="A131" s="61">
        <v>2006</v>
      </c>
      <c r="B131" s="142">
        <v>142.80000000000001</v>
      </c>
      <c r="C131" s="142">
        <v>146.19999999999999</v>
      </c>
      <c r="D131" s="142">
        <v>155.5</v>
      </c>
      <c r="E131" s="142">
        <v>156.9</v>
      </c>
      <c r="F131" s="142">
        <v>155.5</v>
      </c>
      <c r="G131" s="142">
        <v>150.69999999999999</v>
      </c>
      <c r="H131" s="142">
        <v>156.4</v>
      </c>
      <c r="I131" s="142">
        <v>153.1</v>
      </c>
      <c r="J131" s="142">
        <v>152.30000000000001</v>
      </c>
      <c r="K131" s="142">
        <v>148.19999999999999</v>
      </c>
      <c r="L131" s="142">
        <v>143.9</v>
      </c>
      <c r="M131" s="142">
        <v>142.30000000000001</v>
      </c>
      <c r="N131" s="142">
        <f t="shared" si="7"/>
        <v>150.31666666666666</v>
      </c>
      <c r="O131" s="142">
        <f t="shared" si="6"/>
        <v>147.85</v>
      </c>
      <c r="P131" s="60"/>
    </row>
    <row r="132" spans="1:16" x14ac:dyDescent="0.2">
      <c r="A132" s="61">
        <v>2007</v>
      </c>
      <c r="B132" s="142">
        <v>144.9</v>
      </c>
      <c r="C132" s="142">
        <v>140.4</v>
      </c>
      <c r="D132" s="142">
        <v>137.9</v>
      </c>
      <c r="E132" s="142">
        <v>136.1</v>
      </c>
      <c r="F132" s="142">
        <v>134.9</v>
      </c>
      <c r="G132" s="142">
        <v>132</v>
      </c>
      <c r="H132" s="142">
        <v>132.4</v>
      </c>
      <c r="I132" s="142">
        <v>128.5</v>
      </c>
      <c r="J132" s="142">
        <v>130</v>
      </c>
      <c r="K132" s="142">
        <v>124.7</v>
      </c>
      <c r="L132" s="142">
        <v>130.1</v>
      </c>
      <c r="M132" s="142">
        <v>129.9</v>
      </c>
      <c r="N132" s="142">
        <f t="shared" si="7"/>
        <v>133.48333333333332</v>
      </c>
      <c r="O132" s="142">
        <f t="shared" si="6"/>
        <v>137.62500000000003</v>
      </c>
      <c r="P132" s="60"/>
    </row>
    <row r="133" spans="1:16" x14ac:dyDescent="0.2">
      <c r="A133" s="61">
        <v>2008</v>
      </c>
      <c r="B133" s="142">
        <v>127.4</v>
      </c>
      <c r="C133" s="142">
        <v>129</v>
      </c>
      <c r="D133" s="142">
        <v>127.5</v>
      </c>
      <c r="E133" s="142">
        <v>128</v>
      </c>
      <c r="F133" s="142">
        <v>128.1</v>
      </c>
      <c r="G133" s="142">
        <v>132.1</v>
      </c>
      <c r="H133" s="142">
        <v>134.69999999999999</v>
      </c>
      <c r="I133" s="142">
        <v>139.4</v>
      </c>
      <c r="J133" s="142">
        <v>144.19999999999999</v>
      </c>
      <c r="K133" s="142">
        <v>160.4</v>
      </c>
      <c r="L133" s="142">
        <v>161</v>
      </c>
      <c r="M133" s="142">
        <v>162</v>
      </c>
      <c r="N133" s="142">
        <f t="shared" si="7"/>
        <v>139.48333333333335</v>
      </c>
      <c r="O133" s="142">
        <f t="shared" si="6"/>
        <v>131.25833333333335</v>
      </c>
      <c r="P133" s="60"/>
    </row>
    <row r="134" spans="1:16" x14ac:dyDescent="0.2">
      <c r="A134" s="61">
        <v>2009</v>
      </c>
      <c r="B134" s="142">
        <v>163.4</v>
      </c>
      <c r="C134" s="142">
        <v>163.4</v>
      </c>
      <c r="D134" s="142">
        <v>163.19999999999999</v>
      </c>
      <c r="E134" s="142">
        <v>161.30000000000001</v>
      </c>
      <c r="F134" s="142">
        <v>161.1</v>
      </c>
      <c r="G134" s="142">
        <v>161.5</v>
      </c>
      <c r="H134" s="142">
        <v>161.4</v>
      </c>
      <c r="I134" s="142">
        <v>162</v>
      </c>
      <c r="J134" s="142">
        <v>163.4</v>
      </c>
      <c r="K134" s="142">
        <v>163.69999999999999</v>
      </c>
      <c r="L134" s="142">
        <v>171.4</v>
      </c>
      <c r="M134" s="142">
        <v>190.2</v>
      </c>
      <c r="N134" s="142">
        <f t="shared" si="7"/>
        <v>165.50000000000003</v>
      </c>
      <c r="O134" s="142">
        <f t="shared" si="6"/>
        <v>162.00833333333333</v>
      </c>
      <c r="P134" s="60"/>
    </row>
    <row r="135" spans="1:16" x14ac:dyDescent="0.2">
      <c r="A135" s="61">
        <v>2010</v>
      </c>
      <c r="B135" s="142">
        <v>192.7</v>
      </c>
      <c r="C135" s="142">
        <v>192.9</v>
      </c>
      <c r="D135" s="142">
        <v>197.9</v>
      </c>
      <c r="E135" s="142">
        <v>203.3</v>
      </c>
      <c r="F135" s="142">
        <v>197.5</v>
      </c>
      <c r="G135" s="142">
        <v>197.4</v>
      </c>
      <c r="H135" s="142">
        <v>181.1</v>
      </c>
      <c r="I135" s="142">
        <v>182.6</v>
      </c>
      <c r="J135" s="142">
        <v>191.4</v>
      </c>
      <c r="K135" s="142">
        <v>204</v>
      </c>
      <c r="L135" s="142">
        <v>206</v>
      </c>
      <c r="M135" s="142">
        <v>205.5</v>
      </c>
      <c r="N135" s="142">
        <f t="shared" si="7"/>
        <v>196.02500000000001</v>
      </c>
      <c r="O135" s="142">
        <f t="shared" si="6"/>
        <v>188.50833333333333</v>
      </c>
      <c r="P135" s="60"/>
    </row>
    <row r="136" spans="1:16" x14ac:dyDescent="0.2">
      <c r="A136" s="61">
        <v>2011</v>
      </c>
      <c r="B136" s="142">
        <v>202.5</v>
      </c>
      <c r="C136" s="142">
        <v>217.2</v>
      </c>
      <c r="D136" s="142">
        <v>222.9</v>
      </c>
      <c r="E136" s="142">
        <v>201.5</v>
      </c>
      <c r="F136" s="142">
        <v>205.3</v>
      </c>
      <c r="G136" s="142">
        <v>227.1</v>
      </c>
      <c r="H136" s="142">
        <v>228.4</v>
      </c>
      <c r="I136" s="142">
        <v>207.6</v>
      </c>
      <c r="J136" s="142">
        <v>211.4</v>
      </c>
      <c r="K136" s="142">
        <v>208.8</v>
      </c>
      <c r="L136" s="142">
        <v>209.9</v>
      </c>
      <c r="M136" s="142">
        <v>209.4</v>
      </c>
      <c r="N136" s="142">
        <f t="shared" si="7"/>
        <v>212.66666666666671</v>
      </c>
      <c r="O136" s="142">
        <f t="shared" si="6"/>
        <v>211.61666666666667</v>
      </c>
      <c r="P136" s="60"/>
    </row>
    <row r="137" spans="1:16" x14ac:dyDescent="0.2">
      <c r="A137" s="61">
        <v>2012</v>
      </c>
      <c r="B137" s="142">
        <v>211.5</v>
      </c>
      <c r="C137" s="142">
        <v>212.6</v>
      </c>
      <c r="D137" s="142">
        <v>210.7</v>
      </c>
      <c r="E137" s="142">
        <v>211.1</v>
      </c>
      <c r="F137" s="142">
        <v>211</v>
      </c>
      <c r="G137" s="142">
        <v>207.1</v>
      </c>
      <c r="H137" s="142">
        <v>206</v>
      </c>
      <c r="I137" s="142">
        <v>203.7</v>
      </c>
      <c r="J137" s="142">
        <v>203.7</v>
      </c>
      <c r="K137" s="142">
        <v>200.2</v>
      </c>
      <c r="L137" s="142">
        <v>193</v>
      </c>
      <c r="M137" s="142">
        <v>193</v>
      </c>
      <c r="N137" s="142">
        <f t="shared" si="7"/>
        <v>205.29999999999998</v>
      </c>
      <c r="O137" s="142">
        <f t="shared" si="6"/>
        <v>208.79166666666663</v>
      </c>
      <c r="P137" s="60"/>
    </row>
    <row r="138" spans="1:16" x14ac:dyDescent="0.2">
      <c r="A138" s="61">
        <v>2013</v>
      </c>
      <c r="B138" s="142">
        <v>193.1</v>
      </c>
      <c r="C138" s="142">
        <v>192</v>
      </c>
      <c r="D138" s="142">
        <v>190.7</v>
      </c>
      <c r="E138" s="142">
        <v>190.3</v>
      </c>
      <c r="F138" s="142">
        <v>187.6</v>
      </c>
      <c r="G138" s="142">
        <v>186.5</v>
      </c>
      <c r="H138" s="142">
        <v>185.7</v>
      </c>
      <c r="I138" s="142">
        <v>179.1</v>
      </c>
      <c r="J138" s="142">
        <v>175</v>
      </c>
      <c r="K138" s="142">
        <v>175.7</v>
      </c>
      <c r="L138" s="142">
        <v>176</v>
      </c>
      <c r="M138" s="142">
        <v>176</v>
      </c>
      <c r="N138" s="142">
        <f t="shared" si="7"/>
        <v>183.97499999999999</v>
      </c>
      <c r="O138" s="142">
        <f t="shared" si="6"/>
        <v>188.85</v>
      </c>
      <c r="P138" s="60"/>
    </row>
    <row r="139" spans="1:16" x14ac:dyDescent="0.2">
      <c r="A139" s="61">
        <v>2014</v>
      </c>
      <c r="B139" s="142">
        <v>175.9</v>
      </c>
      <c r="C139" s="142">
        <v>171.3</v>
      </c>
      <c r="D139" s="142">
        <v>165.4</v>
      </c>
      <c r="E139" s="142">
        <v>165.4</v>
      </c>
      <c r="F139" s="142">
        <v>167</v>
      </c>
      <c r="G139" s="142">
        <v>167.4</v>
      </c>
      <c r="H139" s="142">
        <v>173.8</v>
      </c>
      <c r="I139" s="142">
        <v>174.1</v>
      </c>
      <c r="J139" s="142">
        <v>174.7</v>
      </c>
      <c r="K139" s="142">
        <v>176.5</v>
      </c>
      <c r="L139" s="142">
        <v>177.4</v>
      </c>
      <c r="M139" s="142">
        <v>178</v>
      </c>
      <c r="N139" s="142">
        <f t="shared" si="7"/>
        <v>172.24166666666667</v>
      </c>
      <c r="O139" s="142">
        <f t="shared" si="6"/>
        <v>171.89166666666668</v>
      </c>
      <c r="P139" s="60"/>
    </row>
    <row r="140" spans="1:16" x14ac:dyDescent="0.2">
      <c r="A140" s="61">
        <v>2015</v>
      </c>
      <c r="B140" s="142">
        <v>183.6</v>
      </c>
      <c r="C140" s="142">
        <v>182.1</v>
      </c>
      <c r="D140" s="142">
        <v>183</v>
      </c>
      <c r="E140" s="142">
        <v>183</v>
      </c>
      <c r="F140" s="142">
        <v>183.2</v>
      </c>
      <c r="G140" s="142">
        <v>185.4</v>
      </c>
      <c r="H140" s="142">
        <v>185</v>
      </c>
      <c r="I140" s="142">
        <v>185.1</v>
      </c>
      <c r="J140" s="142">
        <v>184.8</v>
      </c>
      <c r="K140" s="142">
        <v>185.2</v>
      </c>
      <c r="L140" s="142">
        <v>185.5</v>
      </c>
      <c r="M140" s="142">
        <v>185.7</v>
      </c>
      <c r="N140" s="142">
        <f t="shared" si="7"/>
        <v>184.29999999999998</v>
      </c>
      <c r="O140" s="142">
        <f t="shared" si="6"/>
        <v>182.25833333333333</v>
      </c>
      <c r="P140" s="60"/>
    </row>
    <row r="141" spans="1:16" x14ac:dyDescent="0.2">
      <c r="A141" s="61">
        <v>2016</v>
      </c>
      <c r="B141" s="142">
        <v>185.1</v>
      </c>
      <c r="C141" s="142">
        <v>185.5</v>
      </c>
      <c r="D141" s="142">
        <v>186.2</v>
      </c>
      <c r="E141" s="142">
        <v>186.2</v>
      </c>
      <c r="F141" s="142">
        <v>187.3</v>
      </c>
      <c r="G141" s="142">
        <v>188.6</v>
      </c>
      <c r="H141" s="142">
        <v>189.8</v>
      </c>
      <c r="I141" s="142">
        <v>189.8</v>
      </c>
      <c r="J141" s="142">
        <v>190.6</v>
      </c>
      <c r="K141" s="142">
        <v>187.4</v>
      </c>
      <c r="L141" s="142">
        <v>187</v>
      </c>
      <c r="M141" s="142">
        <v>186</v>
      </c>
      <c r="N141" s="142">
        <f t="shared" si="7"/>
        <v>187.45833333333334</v>
      </c>
      <c r="O141" s="142">
        <f t="shared" si="6"/>
        <v>187.125</v>
      </c>
      <c r="P141" s="60"/>
    </row>
    <row r="142" spans="1:16" x14ac:dyDescent="0.2">
      <c r="A142" s="61">
        <v>2017</v>
      </c>
      <c r="B142" s="142">
        <v>186.3</v>
      </c>
      <c r="C142" s="142">
        <v>188.1</v>
      </c>
      <c r="D142" s="142">
        <v>188.2</v>
      </c>
      <c r="E142" s="142">
        <v>188.7</v>
      </c>
      <c r="F142" s="142">
        <v>193.6</v>
      </c>
      <c r="G142" s="142">
        <v>192.8</v>
      </c>
      <c r="H142" s="142">
        <v>193.1</v>
      </c>
      <c r="I142" s="142">
        <v>193.3</v>
      </c>
      <c r="J142" s="142">
        <v>192.3</v>
      </c>
      <c r="K142" s="142">
        <v>193.2</v>
      </c>
      <c r="L142" s="142">
        <v>191.1</v>
      </c>
      <c r="M142" s="142">
        <v>191.9</v>
      </c>
      <c r="N142" s="142">
        <f t="shared" si="7"/>
        <v>191.04999999999998</v>
      </c>
      <c r="O142" s="142">
        <f t="shared" si="6"/>
        <v>189.73333333333335</v>
      </c>
    </row>
    <row r="143" spans="1:16" x14ac:dyDescent="0.2">
      <c r="A143" s="61">
        <v>2018</v>
      </c>
      <c r="B143" s="142">
        <v>191.6</v>
      </c>
      <c r="C143" s="142">
        <v>191.9</v>
      </c>
      <c r="D143" s="142">
        <v>193.6</v>
      </c>
      <c r="E143" s="142">
        <v>194.2</v>
      </c>
      <c r="F143" s="142">
        <v>193</v>
      </c>
      <c r="G143" s="142">
        <v>192.6</v>
      </c>
      <c r="H143" s="142">
        <v>192.7</v>
      </c>
      <c r="I143" s="142">
        <v>192.3</v>
      </c>
      <c r="J143" s="142">
        <v>192</v>
      </c>
      <c r="K143" s="142">
        <v>193.1</v>
      </c>
      <c r="L143" s="142">
        <v>192.8</v>
      </c>
      <c r="M143" s="142">
        <v>192.7</v>
      </c>
      <c r="N143" s="142">
        <f t="shared" si="7"/>
        <v>192.70833333333329</v>
      </c>
      <c r="O143" s="142">
        <f t="shared" si="6"/>
        <v>192.50833333333333</v>
      </c>
    </row>
    <row r="144" spans="1:16" x14ac:dyDescent="0.2">
      <c r="A144" s="61">
        <v>2019</v>
      </c>
      <c r="B144" s="142">
        <v>192.6</v>
      </c>
      <c r="C144" s="142">
        <v>193.8</v>
      </c>
      <c r="D144" s="142">
        <v>193.6</v>
      </c>
      <c r="E144" s="142">
        <v>193.3</v>
      </c>
      <c r="F144" s="142">
        <v>193.4</v>
      </c>
      <c r="G144" s="142">
        <v>196.8</v>
      </c>
      <c r="H144" s="142">
        <v>197</v>
      </c>
      <c r="I144" s="142">
        <v>197.3</v>
      </c>
      <c r="J144" s="142">
        <v>197.2</v>
      </c>
      <c r="K144" s="142">
        <v>198</v>
      </c>
      <c r="L144" s="142">
        <v>198.7</v>
      </c>
      <c r="M144" s="142">
        <v>201.2</v>
      </c>
      <c r="N144" s="142">
        <f t="shared" si="7"/>
        <v>196.07499999999996</v>
      </c>
      <c r="O144" s="142">
        <f t="shared" si="6"/>
        <v>194.46666666666667</v>
      </c>
    </row>
    <row r="145" spans="1:18" x14ac:dyDescent="0.2">
      <c r="A145" s="61">
        <v>2020</v>
      </c>
      <c r="B145" s="142">
        <v>202.2</v>
      </c>
      <c r="C145" s="142">
        <v>202.3</v>
      </c>
      <c r="D145" s="142">
        <v>202.8</v>
      </c>
      <c r="E145" s="142">
        <v>202.3</v>
      </c>
      <c r="F145" s="142">
        <v>202.8</v>
      </c>
      <c r="G145" s="142">
        <v>202.8</v>
      </c>
      <c r="H145" s="142">
        <v>203.2</v>
      </c>
      <c r="I145" s="142">
        <v>215.5</v>
      </c>
      <c r="J145" s="142">
        <v>214.1</v>
      </c>
      <c r="K145" s="142">
        <v>214.3</v>
      </c>
      <c r="L145" s="142">
        <v>214.6</v>
      </c>
      <c r="M145" s="142">
        <v>214.2</v>
      </c>
      <c r="N145" s="142">
        <f t="shared" si="7"/>
        <v>207.59166666666661</v>
      </c>
      <c r="O145" s="142">
        <f t="shared" si="6"/>
        <v>203.82499999999996</v>
      </c>
    </row>
    <row r="146" spans="1:18" x14ac:dyDescent="0.2">
      <c r="A146" s="61">
        <v>2021</v>
      </c>
      <c r="B146" s="142">
        <v>215.2</v>
      </c>
      <c r="C146" s="142">
        <v>216.6</v>
      </c>
      <c r="D146" s="142">
        <v>217.9</v>
      </c>
      <c r="E146" s="142">
        <v>216.3</v>
      </c>
      <c r="F146" s="142">
        <v>218.4</v>
      </c>
      <c r="G146" s="142">
        <v>220.6</v>
      </c>
      <c r="H146" s="142">
        <v>218.90600000000001</v>
      </c>
      <c r="I146" s="142">
        <v>221.96600000000001</v>
      </c>
      <c r="J146" s="142">
        <v>222.494</v>
      </c>
      <c r="K146" s="142">
        <v>222.31299999999999</v>
      </c>
      <c r="L146" s="142">
        <v>223.501</v>
      </c>
      <c r="M146" s="142">
        <v>225.488</v>
      </c>
      <c r="N146" s="142">
        <f t="shared" si="7"/>
        <v>219.9723333333333</v>
      </c>
      <c r="O146" s="142">
        <f t="shared" si="6"/>
        <v>217.62216666666666</v>
      </c>
    </row>
    <row r="147" spans="1:18" x14ac:dyDescent="0.2">
      <c r="A147" s="61">
        <v>2022</v>
      </c>
      <c r="B147" s="142">
        <v>225.78</v>
      </c>
      <c r="C147" s="142">
        <v>227.75800000000001</v>
      </c>
      <c r="D147" s="142">
        <v>230.524</v>
      </c>
      <c r="E147" s="142">
        <v>232.53800000000001</v>
      </c>
      <c r="F147" s="142">
        <v>231.51</v>
      </c>
      <c r="G147" s="142">
        <v>231.733</v>
      </c>
      <c r="H147" s="142">
        <v>233.614</v>
      </c>
      <c r="I147" s="142">
        <v>236.089</v>
      </c>
      <c r="J147" s="142">
        <v>235.97800000000001</v>
      </c>
      <c r="K147" s="142">
        <v>237.03899999999999</v>
      </c>
      <c r="L147" s="142">
        <v>239.54400000000001</v>
      </c>
      <c r="M147" s="142">
        <v>241.47200000000001</v>
      </c>
      <c r="N147" s="142">
        <f t="shared" si="7"/>
        <v>233.63158333333334</v>
      </c>
      <c r="O147" s="142">
        <f t="shared" si="6"/>
        <v>229.7355</v>
      </c>
    </row>
    <row r="148" spans="1:18" x14ac:dyDescent="0.2">
      <c r="A148" s="61">
        <v>2023</v>
      </c>
      <c r="B148" s="142">
        <v>242.92099999999999</v>
      </c>
      <c r="C148" s="142">
        <v>247.45400000000001</v>
      </c>
      <c r="D148" s="142">
        <v>248.34100000000001</v>
      </c>
      <c r="E148" s="142">
        <v>247.727</v>
      </c>
      <c r="F148" s="142">
        <v>247.36699999999999</v>
      </c>
      <c r="G148" s="142">
        <v>249.77600000000001</v>
      </c>
      <c r="H148" s="164">
        <v>253.53100000000001</v>
      </c>
      <c r="I148" s="142">
        <v>254.09100000000001</v>
      </c>
      <c r="J148" s="142">
        <v>256.76299999999998</v>
      </c>
      <c r="K148" s="142">
        <v>256.80599999999998</v>
      </c>
      <c r="L148" s="142">
        <v>258.44099999999997</v>
      </c>
      <c r="M148" s="142">
        <v>259.46100000000001</v>
      </c>
      <c r="N148" s="142">
        <f t="shared" si="7"/>
        <v>251.88991666666666</v>
      </c>
      <c r="O148" s="142">
        <f t="shared" si="6"/>
        <v>247.16883333333328</v>
      </c>
    </row>
    <row r="149" spans="1:18" x14ac:dyDescent="0.2">
      <c r="A149" s="61">
        <v>2024</v>
      </c>
      <c r="B149" s="142">
        <v>259.85500000000002</v>
      </c>
      <c r="C149" s="142">
        <v>278.23899999999998</v>
      </c>
      <c r="D149" s="142">
        <v>282.83699999999999</v>
      </c>
      <c r="E149" s="142">
        <v>281.81900000000002</v>
      </c>
      <c r="F149" s="142">
        <v>284.21199999999999</v>
      </c>
      <c r="G149" s="142">
        <v>283.77100000000002</v>
      </c>
      <c r="H149" s="142">
        <v>283.733</v>
      </c>
      <c r="I149" s="142">
        <v>282.161</v>
      </c>
      <c r="J149" s="142">
        <v>280.39</v>
      </c>
      <c r="K149" s="142">
        <v>280.67200000000003</v>
      </c>
      <c r="L149" s="142">
        <v>279.98899999999998</v>
      </c>
      <c r="M149" s="142">
        <v>280.87299999999999</v>
      </c>
      <c r="N149" s="142">
        <f>AVERAGE(B149:M149)</f>
        <v>279.87925000000001</v>
      </c>
      <c r="O149" s="142">
        <f t="shared" si="6"/>
        <v>274.3104166666667</v>
      </c>
    </row>
    <row r="150" spans="1:18" x14ac:dyDescent="0.2">
      <c r="A150" s="61" t="s">
        <v>335</v>
      </c>
      <c r="B150" s="142">
        <v>280.45299999999997</v>
      </c>
      <c r="C150" s="142">
        <v>273.56</v>
      </c>
      <c r="D150" s="142">
        <v>266.387</v>
      </c>
      <c r="E150" s="142">
        <v>268.89999999999998</v>
      </c>
      <c r="F150" s="186" t="s">
        <v>23</v>
      </c>
      <c r="G150" s="186" t="s">
        <v>23</v>
      </c>
      <c r="H150" s="186" t="s">
        <v>23</v>
      </c>
      <c r="I150" s="186" t="s">
        <v>23</v>
      </c>
      <c r="J150" s="186" t="s">
        <v>23</v>
      </c>
      <c r="K150" s="186" t="s">
        <v>23</v>
      </c>
      <c r="L150" s="186" t="s">
        <v>23</v>
      </c>
      <c r="M150" s="186" t="s">
        <v>23</v>
      </c>
      <c r="N150" s="186" t="s">
        <v>23</v>
      </c>
      <c r="O150" s="186" t="s">
        <v>23</v>
      </c>
    </row>
    <row r="151" spans="1:18" x14ac:dyDescent="0.2">
      <c r="A151" s="61"/>
      <c r="B151" s="60"/>
      <c r="C151" s="60"/>
      <c r="D151" s="60"/>
      <c r="E151" s="60"/>
      <c r="F151" s="60"/>
      <c r="G151" s="60"/>
      <c r="H151" s="62"/>
      <c r="I151" s="60"/>
      <c r="J151" s="60"/>
      <c r="K151" s="60"/>
      <c r="L151" s="60"/>
      <c r="M151" s="60"/>
      <c r="N151" s="142"/>
      <c r="O151" s="60"/>
    </row>
    <row r="152" spans="1:18" x14ac:dyDescent="0.2">
      <c r="B152" s="65" t="s">
        <v>275</v>
      </c>
      <c r="C152" s="66"/>
      <c r="D152" s="66"/>
      <c r="E152" s="66"/>
      <c r="F152" s="66"/>
      <c r="G152" s="66"/>
      <c r="H152" s="66"/>
      <c r="I152" s="66"/>
      <c r="J152" s="66"/>
      <c r="K152" s="66"/>
      <c r="L152" s="66"/>
      <c r="M152" s="66"/>
      <c r="N152" s="66"/>
    </row>
    <row r="153" spans="1:18" x14ac:dyDescent="0.2">
      <c r="A153" s="61">
        <v>1982</v>
      </c>
      <c r="B153" s="142" t="s">
        <v>23</v>
      </c>
      <c r="C153" s="142" t="s">
        <v>23</v>
      </c>
      <c r="D153" s="142" t="s">
        <v>23</v>
      </c>
      <c r="E153" s="142" t="s">
        <v>23</v>
      </c>
      <c r="F153" s="142" t="s">
        <v>23</v>
      </c>
      <c r="G153" s="142">
        <v>100</v>
      </c>
      <c r="H153" s="142">
        <v>103.8</v>
      </c>
      <c r="I153" s="142">
        <v>106.8</v>
      </c>
      <c r="J153" s="142">
        <v>108.2</v>
      </c>
      <c r="K153" s="142">
        <v>108.7</v>
      </c>
      <c r="L153" s="142">
        <v>106.5</v>
      </c>
      <c r="M153" s="142">
        <v>108.6</v>
      </c>
      <c r="N153" s="142" t="s">
        <v>23</v>
      </c>
      <c r="O153" s="142" t="s">
        <v>23</v>
      </c>
      <c r="P153" s="60"/>
      <c r="R153" s="60"/>
    </row>
    <row r="154" spans="1:18" x14ac:dyDescent="0.2">
      <c r="A154" s="61">
        <v>1983</v>
      </c>
      <c r="B154" s="142">
        <v>109.4</v>
      </c>
      <c r="C154" s="142">
        <v>109.9</v>
      </c>
      <c r="D154" s="142">
        <v>109</v>
      </c>
      <c r="E154" s="142">
        <v>110.8</v>
      </c>
      <c r="F154" s="142">
        <v>109.7</v>
      </c>
      <c r="G154" s="142">
        <v>111.5</v>
      </c>
      <c r="H154" s="142">
        <v>112.2</v>
      </c>
      <c r="I154" s="142">
        <v>112</v>
      </c>
      <c r="J154" s="142">
        <v>114.9</v>
      </c>
      <c r="K154" s="142">
        <v>116.6</v>
      </c>
      <c r="L154" s="142">
        <v>114.2</v>
      </c>
      <c r="M154" s="142">
        <v>115.9</v>
      </c>
      <c r="N154" s="142">
        <v>112.2</v>
      </c>
      <c r="O154" s="142">
        <f t="shared" ref="O154:O191" si="8">AVERAGE(K153:M153,B154:J154)</f>
        <v>110.26666666666667</v>
      </c>
      <c r="P154" s="60"/>
      <c r="R154" s="60"/>
    </row>
    <row r="155" spans="1:18" x14ac:dyDescent="0.2">
      <c r="A155" s="61">
        <v>1984</v>
      </c>
      <c r="B155" s="142">
        <v>117.1</v>
      </c>
      <c r="C155" s="142">
        <v>116</v>
      </c>
      <c r="D155" s="142">
        <v>116.5</v>
      </c>
      <c r="E155" s="142">
        <v>115.5</v>
      </c>
      <c r="F155" s="142">
        <v>116.1</v>
      </c>
      <c r="G155" s="142">
        <v>116.1</v>
      </c>
      <c r="H155" s="142">
        <v>114.7</v>
      </c>
      <c r="I155" s="142">
        <v>114.6</v>
      </c>
      <c r="J155" s="142">
        <v>113.5</v>
      </c>
      <c r="K155" s="142">
        <v>112.7</v>
      </c>
      <c r="L155" s="142">
        <v>112</v>
      </c>
      <c r="M155" s="142">
        <v>112.3</v>
      </c>
      <c r="N155" s="142">
        <v>114.8</v>
      </c>
      <c r="O155" s="142">
        <f t="shared" si="8"/>
        <v>115.56666666666666</v>
      </c>
      <c r="P155" s="60"/>
      <c r="R155" s="60"/>
    </row>
    <row r="156" spans="1:18" x14ac:dyDescent="0.2">
      <c r="A156" s="61">
        <v>1985</v>
      </c>
      <c r="B156" s="142">
        <v>109.6</v>
      </c>
      <c r="C156" s="142">
        <v>106.5</v>
      </c>
      <c r="D156" s="142">
        <v>105.7</v>
      </c>
      <c r="E156" s="142">
        <v>105.7</v>
      </c>
      <c r="F156" s="142">
        <v>105.8</v>
      </c>
      <c r="G156" s="142">
        <v>106.1</v>
      </c>
      <c r="H156" s="142">
        <v>106.1</v>
      </c>
      <c r="I156" s="142">
        <v>106.5</v>
      </c>
      <c r="J156" s="142">
        <v>107.9</v>
      </c>
      <c r="K156" s="142">
        <v>105.6</v>
      </c>
      <c r="L156" s="142">
        <v>106.4</v>
      </c>
      <c r="M156" s="142">
        <v>106.1</v>
      </c>
      <c r="N156" s="142">
        <f t="shared" ref="N156:N192" si="9">AVERAGE(B156:M156)</f>
        <v>106.5</v>
      </c>
      <c r="O156" s="142">
        <f t="shared" si="8"/>
        <v>108.075</v>
      </c>
      <c r="P156" s="60"/>
      <c r="R156" s="60"/>
    </row>
    <row r="157" spans="1:18" x14ac:dyDescent="0.2">
      <c r="A157" s="61">
        <v>1986</v>
      </c>
      <c r="B157" s="142">
        <v>105.2</v>
      </c>
      <c r="C157" s="142">
        <v>105.1</v>
      </c>
      <c r="D157" s="142">
        <v>105.4</v>
      </c>
      <c r="E157" s="142">
        <v>105.5</v>
      </c>
      <c r="F157" s="142">
        <v>105.9</v>
      </c>
      <c r="G157" s="142">
        <v>105.8</v>
      </c>
      <c r="H157" s="142">
        <v>105.8</v>
      </c>
      <c r="I157" s="142">
        <v>106.2</v>
      </c>
      <c r="J157" s="142">
        <v>107.7</v>
      </c>
      <c r="K157" s="142">
        <v>107.9</v>
      </c>
      <c r="L157" s="142">
        <v>107.9</v>
      </c>
      <c r="M157" s="142">
        <v>107.3</v>
      </c>
      <c r="N157" s="142">
        <f t="shared" si="9"/>
        <v>106.30833333333334</v>
      </c>
      <c r="O157" s="142">
        <f t="shared" si="8"/>
        <v>105.89166666666667</v>
      </c>
      <c r="P157" s="60"/>
      <c r="R157" s="60"/>
    </row>
    <row r="158" spans="1:18" x14ac:dyDescent="0.2">
      <c r="A158" s="61">
        <v>1987</v>
      </c>
      <c r="B158" s="142">
        <v>107.1</v>
      </c>
      <c r="C158" s="142">
        <v>107.2</v>
      </c>
      <c r="D158" s="142">
        <v>106.8</v>
      </c>
      <c r="E158" s="142">
        <v>106.6</v>
      </c>
      <c r="F158" s="142">
        <v>106.2</v>
      </c>
      <c r="G158" s="142">
        <v>106.4</v>
      </c>
      <c r="H158" s="142">
        <v>106.5</v>
      </c>
      <c r="I158" s="142">
        <v>106.5</v>
      </c>
      <c r="J158" s="142">
        <v>106.1</v>
      </c>
      <c r="K158" s="142">
        <v>105.5</v>
      </c>
      <c r="L158" s="142">
        <v>106.1</v>
      </c>
      <c r="M158" s="142">
        <v>105.6</v>
      </c>
      <c r="N158" s="142">
        <f t="shared" si="9"/>
        <v>106.38333333333333</v>
      </c>
      <c r="O158" s="142">
        <f t="shared" si="8"/>
        <v>106.875</v>
      </c>
      <c r="P158" s="60"/>
      <c r="R158" s="60"/>
    </row>
    <row r="159" spans="1:18" x14ac:dyDescent="0.2">
      <c r="A159" s="61">
        <v>1988</v>
      </c>
      <c r="B159" s="142">
        <v>106</v>
      </c>
      <c r="C159" s="142">
        <v>105.5</v>
      </c>
      <c r="D159" s="142">
        <v>105.5</v>
      </c>
      <c r="E159" s="142">
        <v>105.5</v>
      </c>
      <c r="F159" s="142">
        <v>105.4</v>
      </c>
      <c r="G159" s="142">
        <v>106.9</v>
      </c>
      <c r="H159" s="142">
        <v>109.6</v>
      </c>
      <c r="I159" s="142">
        <v>111.8</v>
      </c>
      <c r="J159" s="142">
        <v>110.8</v>
      </c>
      <c r="K159" s="142">
        <v>116.7</v>
      </c>
      <c r="L159" s="142">
        <v>116.3</v>
      </c>
      <c r="M159" s="142">
        <v>117.6</v>
      </c>
      <c r="N159" s="142">
        <f t="shared" si="9"/>
        <v>109.79999999999997</v>
      </c>
      <c r="O159" s="142">
        <f t="shared" si="8"/>
        <v>107.01666666666665</v>
      </c>
      <c r="P159" s="60"/>
      <c r="R159" s="60"/>
    </row>
    <row r="160" spans="1:18" x14ac:dyDescent="0.2">
      <c r="A160" s="61">
        <v>1989</v>
      </c>
      <c r="B160" s="142">
        <v>121.7</v>
      </c>
      <c r="C160" s="142">
        <v>120.8</v>
      </c>
      <c r="D160" s="142">
        <v>121.1</v>
      </c>
      <c r="E160" s="142">
        <v>121</v>
      </c>
      <c r="F160" s="142">
        <v>121.3</v>
      </c>
      <c r="G160" s="142">
        <v>121.9</v>
      </c>
      <c r="H160" s="142">
        <v>122</v>
      </c>
      <c r="I160" s="142">
        <v>121.2</v>
      </c>
      <c r="J160" s="142">
        <v>120.3</v>
      </c>
      <c r="K160" s="142">
        <v>117.2</v>
      </c>
      <c r="L160" s="142">
        <v>119.5</v>
      </c>
      <c r="M160" s="142">
        <v>122</v>
      </c>
      <c r="N160" s="142">
        <f t="shared" si="9"/>
        <v>120.83333333333333</v>
      </c>
      <c r="O160" s="142">
        <f t="shared" si="8"/>
        <v>120.15833333333335</v>
      </c>
      <c r="P160" s="60"/>
      <c r="R160" s="60"/>
    </row>
    <row r="161" spans="1:18" x14ac:dyDescent="0.2">
      <c r="A161" s="61">
        <v>1990</v>
      </c>
      <c r="B161" s="142">
        <v>122.2</v>
      </c>
      <c r="C161" s="142">
        <v>121.5</v>
      </c>
      <c r="D161" s="142">
        <v>121.5</v>
      </c>
      <c r="E161" s="142">
        <v>121.6</v>
      </c>
      <c r="F161" s="142">
        <v>121.9</v>
      </c>
      <c r="G161" s="142">
        <v>122</v>
      </c>
      <c r="H161" s="142">
        <v>122</v>
      </c>
      <c r="I161" s="142">
        <v>121.1</v>
      </c>
      <c r="J161" s="142">
        <v>121</v>
      </c>
      <c r="K161" s="142">
        <v>119.1</v>
      </c>
      <c r="L161" s="142">
        <v>119.2</v>
      </c>
      <c r="M161" s="142">
        <v>118.9</v>
      </c>
      <c r="N161" s="142">
        <f t="shared" si="9"/>
        <v>121</v>
      </c>
      <c r="O161" s="142">
        <f t="shared" si="8"/>
        <v>121.125</v>
      </c>
      <c r="P161" s="60"/>
      <c r="R161" s="60"/>
    </row>
    <row r="162" spans="1:18" x14ac:dyDescent="0.2">
      <c r="A162" s="61">
        <v>1991</v>
      </c>
      <c r="B162" s="142">
        <v>119</v>
      </c>
      <c r="C162" s="142">
        <v>118.8</v>
      </c>
      <c r="D162" s="142">
        <v>118.6</v>
      </c>
      <c r="E162" s="142">
        <v>118.7</v>
      </c>
      <c r="F162" s="142">
        <v>116.5</v>
      </c>
      <c r="G162" s="142">
        <v>117.2</v>
      </c>
      <c r="H162" s="142">
        <v>118</v>
      </c>
      <c r="I162" s="142">
        <v>118</v>
      </c>
      <c r="J162" s="142">
        <v>117.6</v>
      </c>
      <c r="K162" s="142">
        <v>115.5</v>
      </c>
      <c r="L162" s="142">
        <v>115.3</v>
      </c>
      <c r="M162" s="142">
        <v>114.8</v>
      </c>
      <c r="N162" s="142">
        <f t="shared" si="9"/>
        <v>117.33333333333331</v>
      </c>
      <c r="O162" s="142">
        <f t="shared" si="8"/>
        <v>118.3</v>
      </c>
      <c r="P162" s="60"/>
      <c r="R162" s="60"/>
    </row>
    <row r="163" spans="1:18" x14ac:dyDescent="0.2">
      <c r="A163" s="61">
        <v>1992</v>
      </c>
      <c r="B163" s="142">
        <v>112.6</v>
      </c>
      <c r="C163" s="142">
        <v>114.5</v>
      </c>
      <c r="D163" s="142">
        <v>113.4</v>
      </c>
      <c r="E163" s="142">
        <v>113.1</v>
      </c>
      <c r="F163" s="142">
        <v>112.9</v>
      </c>
      <c r="G163" s="142">
        <v>112.8</v>
      </c>
      <c r="H163" s="142">
        <v>112.8</v>
      </c>
      <c r="I163" s="142">
        <v>112.6</v>
      </c>
      <c r="J163" s="142">
        <v>112.1</v>
      </c>
      <c r="K163" s="142">
        <v>111.5</v>
      </c>
      <c r="L163" s="142">
        <v>111</v>
      </c>
      <c r="M163" s="142">
        <v>110.4</v>
      </c>
      <c r="N163" s="142">
        <f t="shared" si="9"/>
        <v>112.47500000000001</v>
      </c>
      <c r="O163" s="142">
        <f t="shared" si="8"/>
        <v>113.53333333333332</v>
      </c>
      <c r="P163" s="60"/>
      <c r="R163" s="60"/>
    </row>
    <row r="164" spans="1:18" x14ac:dyDescent="0.2">
      <c r="A164" s="61">
        <v>1993</v>
      </c>
      <c r="B164" s="142">
        <v>108.7</v>
      </c>
      <c r="C164" s="142">
        <v>108.7</v>
      </c>
      <c r="D164" s="142">
        <v>107.8</v>
      </c>
      <c r="E164" s="142">
        <v>109.4</v>
      </c>
      <c r="F164" s="142">
        <v>109.2</v>
      </c>
      <c r="G164" s="142">
        <v>108.2</v>
      </c>
      <c r="H164" s="142">
        <v>108.1</v>
      </c>
      <c r="I164" s="142">
        <v>110.2</v>
      </c>
      <c r="J164" s="142">
        <v>110.2</v>
      </c>
      <c r="K164" s="142">
        <v>111</v>
      </c>
      <c r="L164" s="142">
        <v>109.2</v>
      </c>
      <c r="M164" s="142">
        <v>109.7</v>
      </c>
      <c r="N164" s="142">
        <f t="shared" si="9"/>
        <v>109.20000000000003</v>
      </c>
      <c r="O164" s="142">
        <f t="shared" si="8"/>
        <v>109.45</v>
      </c>
      <c r="P164" s="60"/>
      <c r="R164" s="60"/>
    </row>
    <row r="165" spans="1:18" x14ac:dyDescent="0.2">
      <c r="A165" s="61">
        <v>1994</v>
      </c>
      <c r="B165" s="142">
        <v>108.8</v>
      </c>
      <c r="C165" s="142">
        <v>109.5</v>
      </c>
      <c r="D165" s="142">
        <v>108.9</v>
      </c>
      <c r="E165" s="142">
        <v>108.8</v>
      </c>
      <c r="F165" s="142">
        <v>108.6</v>
      </c>
      <c r="G165" s="142">
        <v>108.3</v>
      </c>
      <c r="H165" s="142">
        <v>108.7</v>
      </c>
      <c r="I165" s="142">
        <v>108.9</v>
      </c>
      <c r="J165" s="142">
        <v>108.9</v>
      </c>
      <c r="K165" s="142">
        <v>110</v>
      </c>
      <c r="L165" s="142">
        <v>110.6</v>
      </c>
      <c r="M165" s="142">
        <v>110.2</v>
      </c>
      <c r="N165" s="142">
        <f t="shared" si="9"/>
        <v>109.18333333333334</v>
      </c>
      <c r="O165" s="142">
        <f t="shared" si="8"/>
        <v>109.10833333333335</v>
      </c>
      <c r="P165" s="60"/>
      <c r="R165" s="60"/>
    </row>
    <row r="166" spans="1:18" x14ac:dyDescent="0.2">
      <c r="A166" s="61">
        <v>1995</v>
      </c>
      <c r="B166" s="142">
        <v>110.6</v>
      </c>
      <c r="C166" s="142">
        <v>110.5</v>
      </c>
      <c r="D166" s="142">
        <v>110.3</v>
      </c>
      <c r="E166" s="142">
        <v>110.7</v>
      </c>
      <c r="F166" s="142">
        <v>110.8</v>
      </c>
      <c r="G166" s="142">
        <v>110.8</v>
      </c>
      <c r="H166" s="142">
        <v>110.7</v>
      </c>
      <c r="I166" s="142">
        <v>108.5</v>
      </c>
      <c r="J166" s="142">
        <v>108.7</v>
      </c>
      <c r="K166" s="142">
        <v>108.2</v>
      </c>
      <c r="L166" s="142">
        <v>109.2</v>
      </c>
      <c r="M166" s="142">
        <v>109.9</v>
      </c>
      <c r="N166" s="142">
        <f t="shared" si="9"/>
        <v>109.90833333333335</v>
      </c>
      <c r="O166" s="142">
        <f t="shared" si="8"/>
        <v>110.19999999999999</v>
      </c>
      <c r="P166" s="60"/>
      <c r="R166" s="60"/>
    </row>
    <row r="167" spans="1:18" x14ac:dyDescent="0.2">
      <c r="A167" s="61">
        <v>1996</v>
      </c>
      <c r="B167" s="142">
        <v>109.9</v>
      </c>
      <c r="C167" s="142">
        <v>110.1</v>
      </c>
      <c r="D167" s="142">
        <v>110.5</v>
      </c>
      <c r="E167" s="142">
        <v>114</v>
      </c>
      <c r="F167" s="142">
        <v>114.1</v>
      </c>
      <c r="G167" s="142">
        <v>119.2</v>
      </c>
      <c r="H167" s="142">
        <v>119.3</v>
      </c>
      <c r="I167" s="142">
        <v>119.9</v>
      </c>
      <c r="J167" s="142">
        <v>119.9</v>
      </c>
      <c r="K167" s="142">
        <v>117.1</v>
      </c>
      <c r="L167" s="142">
        <v>116.9</v>
      </c>
      <c r="M167" s="142">
        <v>120</v>
      </c>
      <c r="N167" s="142">
        <f t="shared" si="9"/>
        <v>115.90833333333335</v>
      </c>
      <c r="O167" s="142">
        <f t="shared" si="8"/>
        <v>113.68333333333335</v>
      </c>
      <c r="P167" s="60"/>
      <c r="Q167" s="60"/>
      <c r="R167" s="60"/>
    </row>
    <row r="168" spans="1:18" x14ac:dyDescent="0.2">
      <c r="A168" s="61">
        <v>1997</v>
      </c>
      <c r="B168" s="142">
        <v>119.9</v>
      </c>
      <c r="C168" s="142">
        <v>119.9</v>
      </c>
      <c r="D168" s="142">
        <v>119.7</v>
      </c>
      <c r="E168" s="142">
        <v>119</v>
      </c>
      <c r="F168" s="142">
        <v>120.8</v>
      </c>
      <c r="G168" s="142">
        <v>118.7</v>
      </c>
      <c r="H168" s="142">
        <v>118.4</v>
      </c>
      <c r="I168" s="142">
        <v>117.2</v>
      </c>
      <c r="J168" s="142">
        <v>115</v>
      </c>
      <c r="K168" s="142">
        <v>112.2</v>
      </c>
      <c r="L168" s="142">
        <v>110.7</v>
      </c>
      <c r="M168" s="142">
        <v>110.5</v>
      </c>
      <c r="N168" s="142">
        <f t="shared" si="9"/>
        <v>116.83333333333333</v>
      </c>
      <c r="O168" s="142">
        <f t="shared" si="8"/>
        <v>118.55000000000001</v>
      </c>
      <c r="P168" s="60"/>
      <c r="Q168" s="60"/>
      <c r="R168" s="60"/>
    </row>
    <row r="169" spans="1:18" x14ac:dyDescent="0.2">
      <c r="A169" s="137">
        <v>1998</v>
      </c>
      <c r="B169" s="142">
        <v>111</v>
      </c>
      <c r="C169" s="142">
        <v>112.5</v>
      </c>
      <c r="D169" s="142">
        <v>113.1</v>
      </c>
      <c r="E169" s="142">
        <v>113</v>
      </c>
      <c r="F169" s="142">
        <v>112.4</v>
      </c>
      <c r="G169" s="142">
        <v>111</v>
      </c>
      <c r="H169" s="142">
        <v>111.2</v>
      </c>
      <c r="I169" s="142">
        <v>112</v>
      </c>
      <c r="J169" s="142">
        <v>113.4</v>
      </c>
      <c r="K169" s="142">
        <v>114.6</v>
      </c>
      <c r="L169" s="142">
        <v>116.2</v>
      </c>
      <c r="M169" s="142">
        <v>115.5</v>
      </c>
      <c r="N169" s="142">
        <f t="shared" si="9"/>
        <v>112.99166666666667</v>
      </c>
      <c r="O169" s="142">
        <f t="shared" si="8"/>
        <v>111.91666666666667</v>
      </c>
      <c r="P169" s="60"/>
      <c r="Q169" s="60"/>
      <c r="R169" s="60"/>
    </row>
    <row r="170" spans="1:18" x14ac:dyDescent="0.2">
      <c r="A170" s="137">
        <v>1999</v>
      </c>
      <c r="B170" s="142">
        <v>113.5</v>
      </c>
      <c r="C170" s="142">
        <v>113.9</v>
      </c>
      <c r="D170" s="142">
        <v>114.4</v>
      </c>
      <c r="E170" s="142">
        <v>115</v>
      </c>
      <c r="F170" s="142">
        <v>115</v>
      </c>
      <c r="G170" s="142">
        <v>115.2</v>
      </c>
      <c r="H170" s="142">
        <v>115.6</v>
      </c>
      <c r="I170" s="142">
        <v>114.9</v>
      </c>
      <c r="J170" s="142">
        <v>114.3</v>
      </c>
      <c r="K170" s="142">
        <v>113.1</v>
      </c>
      <c r="L170" s="142">
        <v>110.9</v>
      </c>
      <c r="M170" s="142">
        <v>107.9</v>
      </c>
      <c r="N170" s="142">
        <f t="shared" si="9"/>
        <v>113.64166666666667</v>
      </c>
      <c r="O170" s="142">
        <f t="shared" si="8"/>
        <v>114.84166666666665</v>
      </c>
      <c r="P170" s="60"/>
      <c r="Q170" s="60"/>
      <c r="R170" s="60"/>
    </row>
    <row r="171" spans="1:18" x14ac:dyDescent="0.2">
      <c r="A171" s="137">
        <v>2000</v>
      </c>
      <c r="B171" s="142">
        <v>105.4</v>
      </c>
      <c r="C171" s="142">
        <v>101.5</v>
      </c>
      <c r="D171" s="142">
        <v>100.3</v>
      </c>
      <c r="E171" s="142">
        <v>99.1</v>
      </c>
      <c r="F171" s="142">
        <v>98.3</v>
      </c>
      <c r="G171" s="142">
        <v>98.3</v>
      </c>
      <c r="H171" s="142">
        <v>97.7</v>
      </c>
      <c r="I171" s="142">
        <v>96.2</v>
      </c>
      <c r="J171" s="142">
        <v>95.5</v>
      </c>
      <c r="K171" s="142">
        <v>94.7</v>
      </c>
      <c r="L171" s="142">
        <v>95</v>
      </c>
      <c r="M171" s="142">
        <v>94</v>
      </c>
      <c r="N171" s="142">
        <f t="shared" si="9"/>
        <v>98</v>
      </c>
      <c r="O171" s="142">
        <f t="shared" si="8"/>
        <v>102.01666666666665</v>
      </c>
      <c r="P171" s="60"/>
      <c r="Q171" s="60"/>
      <c r="R171" s="60"/>
    </row>
    <row r="172" spans="1:18" x14ac:dyDescent="0.2">
      <c r="A172" s="137">
        <v>2001</v>
      </c>
      <c r="B172" s="142">
        <v>97.5</v>
      </c>
      <c r="C172" s="142">
        <v>97.6</v>
      </c>
      <c r="D172" s="142">
        <v>97.8</v>
      </c>
      <c r="E172" s="142">
        <v>98</v>
      </c>
      <c r="F172" s="142">
        <v>99.4</v>
      </c>
      <c r="G172" s="142">
        <v>99.5</v>
      </c>
      <c r="H172" s="142">
        <v>99.5</v>
      </c>
      <c r="I172" s="142">
        <v>100.9</v>
      </c>
      <c r="J172" s="142">
        <v>102</v>
      </c>
      <c r="K172" s="142">
        <v>103.3</v>
      </c>
      <c r="L172" s="142">
        <v>105</v>
      </c>
      <c r="M172" s="142">
        <v>106.8</v>
      </c>
      <c r="N172" s="142">
        <f t="shared" si="9"/>
        <v>100.60833333333333</v>
      </c>
      <c r="O172" s="142">
        <f t="shared" si="8"/>
        <v>97.99166666666666</v>
      </c>
      <c r="P172" s="60"/>
      <c r="Q172" s="60"/>
      <c r="R172" s="60"/>
    </row>
    <row r="173" spans="1:18" x14ac:dyDescent="0.2">
      <c r="A173" s="137">
        <v>2002</v>
      </c>
      <c r="B173" s="142">
        <v>108.5</v>
      </c>
      <c r="C173" s="142">
        <v>109.8</v>
      </c>
      <c r="D173" s="142">
        <v>110.5</v>
      </c>
      <c r="E173" s="142">
        <v>111.2</v>
      </c>
      <c r="F173" s="142">
        <v>111.1</v>
      </c>
      <c r="G173" s="142">
        <v>110.9</v>
      </c>
      <c r="H173" s="142">
        <v>111.3</v>
      </c>
      <c r="I173" s="142">
        <v>111.3</v>
      </c>
      <c r="J173" s="142">
        <v>114.2</v>
      </c>
      <c r="K173" s="142">
        <v>114.3</v>
      </c>
      <c r="L173" s="142">
        <v>116.1</v>
      </c>
      <c r="M173" s="142">
        <v>117.9</v>
      </c>
      <c r="N173" s="142">
        <f t="shared" si="9"/>
        <v>112.25833333333333</v>
      </c>
      <c r="O173" s="142">
        <f t="shared" si="8"/>
        <v>109.49166666666667</v>
      </c>
      <c r="P173" s="60"/>
      <c r="Q173" s="60"/>
      <c r="R173" s="60"/>
    </row>
    <row r="174" spans="1:18" x14ac:dyDescent="0.2">
      <c r="A174" s="137">
        <v>2003</v>
      </c>
      <c r="B174" s="142">
        <v>118.7</v>
      </c>
      <c r="C174" s="142">
        <v>118.8</v>
      </c>
      <c r="D174" s="142">
        <v>119.1</v>
      </c>
      <c r="E174" s="142">
        <v>119.5</v>
      </c>
      <c r="F174" s="142">
        <v>119.2</v>
      </c>
      <c r="G174" s="142">
        <v>119.4</v>
      </c>
      <c r="H174" s="142">
        <v>119.3</v>
      </c>
      <c r="I174" s="142">
        <v>119.4</v>
      </c>
      <c r="J174" s="142">
        <v>113.7</v>
      </c>
      <c r="K174" s="142">
        <v>116.6</v>
      </c>
      <c r="L174" s="142">
        <v>116.4</v>
      </c>
      <c r="M174" s="142">
        <v>116.2</v>
      </c>
      <c r="N174" s="142">
        <f t="shared" si="9"/>
        <v>118.02499999999999</v>
      </c>
      <c r="O174" s="142">
        <f t="shared" si="8"/>
        <v>117.95</v>
      </c>
      <c r="P174" s="60"/>
      <c r="Q174" s="60"/>
      <c r="R174" s="60"/>
    </row>
    <row r="175" spans="1:18" x14ac:dyDescent="0.2">
      <c r="A175" s="61">
        <v>2004</v>
      </c>
      <c r="B175" s="142">
        <v>116.1</v>
      </c>
      <c r="C175" s="142">
        <v>116.3</v>
      </c>
      <c r="D175" s="142">
        <v>116.4</v>
      </c>
      <c r="E175" s="142">
        <v>116.8</v>
      </c>
      <c r="F175" s="142">
        <v>116.3</v>
      </c>
      <c r="G175" s="142">
        <v>116.6</v>
      </c>
      <c r="H175" s="142">
        <v>116.6</v>
      </c>
      <c r="I175" s="142">
        <v>116.7</v>
      </c>
      <c r="J175" s="142">
        <v>116.9</v>
      </c>
      <c r="K175" s="142">
        <v>115.5</v>
      </c>
      <c r="L175" s="142">
        <v>115.8</v>
      </c>
      <c r="M175" s="142">
        <v>116.1</v>
      </c>
      <c r="N175" s="142">
        <f t="shared" si="9"/>
        <v>116.34166666666665</v>
      </c>
      <c r="O175" s="142">
        <f t="shared" si="8"/>
        <v>116.49166666666666</v>
      </c>
      <c r="P175" s="60"/>
      <c r="Q175" s="60"/>
      <c r="R175" s="60"/>
    </row>
    <row r="176" spans="1:18" x14ac:dyDescent="0.2">
      <c r="A176" s="61">
        <v>2005</v>
      </c>
      <c r="B176" s="142">
        <v>116.3</v>
      </c>
      <c r="C176" s="142">
        <v>117.8</v>
      </c>
      <c r="D176" s="142">
        <v>115.9</v>
      </c>
      <c r="E176" s="142">
        <v>116.5</v>
      </c>
      <c r="F176" s="142">
        <v>117.3</v>
      </c>
      <c r="G176" s="142">
        <v>118.6</v>
      </c>
      <c r="H176" s="142">
        <v>118.5</v>
      </c>
      <c r="I176" s="142">
        <v>118.4</v>
      </c>
      <c r="J176" s="142">
        <v>118.2</v>
      </c>
      <c r="K176" s="142">
        <v>122.6</v>
      </c>
      <c r="L176" s="142">
        <v>136</v>
      </c>
      <c r="M176" s="142">
        <v>141.5</v>
      </c>
      <c r="N176" s="142">
        <f t="shared" si="9"/>
        <v>121.46666666666665</v>
      </c>
      <c r="O176" s="142">
        <f t="shared" si="8"/>
        <v>117.075</v>
      </c>
      <c r="P176" s="60"/>
      <c r="Q176" s="60"/>
      <c r="R176" s="60"/>
    </row>
    <row r="177" spans="1:18" x14ac:dyDescent="0.2">
      <c r="A177" s="61">
        <v>2006</v>
      </c>
      <c r="B177" s="142">
        <v>141.9</v>
      </c>
      <c r="C177" s="142">
        <v>147.4</v>
      </c>
      <c r="D177" s="142">
        <v>148.80000000000001</v>
      </c>
      <c r="E177" s="142">
        <v>149</v>
      </c>
      <c r="F177" s="142">
        <v>148.6</v>
      </c>
      <c r="G177" s="142">
        <v>149.19999999999999</v>
      </c>
      <c r="H177" s="142">
        <v>152</v>
      </c>
      <c r="I177" s="142">
        <v>151.19999999999999</v>
      </c>
      <c r="J177" s="142">
        <v>146.19999999999999</v>
      </c>
      <c r="K177" s="142">
        <v>145</v>
      </c>
      <c r="L177" s="142">
        <v>143.5</v>
      </c>
      <c r="M177" s="142">
        <v>138.1</v>
      </c>
      <c r="N177" s="142">
        <f t="shared" si="9"/>
        <v>146.74166666666667</v>
      </c>
      <c r="O177" s="142">
        <f t="shared" si="8"/>
        <v>144.53333333333333</v>
      </c>
      <c r="P177" s="60"/>
      <c r="Q177" s="60"/>
      <c r="R177" s="60"/>
    </row>
    <row r="178" spans="1:18" x14ac:dyDescent="0.2">
      <c r="A178" s="61">
        <v>2007</v>
      </c>
      <c r="B178" s="142">
        <v>136.19999999999999</v>
      </c>
      <c r="C178" s="142">
        <v>136.5</v>
      </c>
      <c r="D178" s="142">
        <v>133.80000000000001</v>
      </c>
      <c r="E178" s="142">
        <v>132.9</v>
      </c>
      <c r="F178" s="142">
        <v>129.4</v>
      </c>
      <c r="G178" s="142">
        <v>126.6</v>
      </c>
      <c r="H178" s="142">
        <v>126.2</v>
      </c>
      <c r="I178" s="142">
        <v>126.1</v>
      </c>
      <c r="J178" s="142">
        <v>125.9</v>
      </c>
      <c r="K178" s="142">
        <v>126.3</v>
      </c>
      <c r="L178" s="142">
        <v>124.3</v>
      </c>
      <c r="M178" s="142">
        <v>123.9</v>
      </c>
      <c r="N178" s="142">
        <f t="shared" si="9"/>
        <v>129.00833333333335</v>
      </c>
      <c r="O178" s="142">
        <f t="shared" si="8"/>
        <v>133.35</v>
      </c>
      <c r="P178" s="60"/>
      <c r="Q178" s="60"/>
      <c r="R178" s="60"/>
    </row>
    <row r="179" spans="1:18" x14ac:dyDescent="0.2">
      <c r="A179" s="61">
        <v>2008</v>
      </c>
      <c r="B179" s="142">
        <v>121.3</v>
      </c>
      <c r="C179" s="142">
        <v>121.5</v>
      </c>
      <c r="D179" s="142">
        <v>123</v>
      </c>
      <c r="E179" s="142">
        <v>124.2</v>
      </c>
      <c r="F179" s="142">
        <v>127.6</v>
      </c>
      <c r="G179" s="142">
        <v>130.1</v>
      </c>
      <c r="H179" s="142">
        <v>131.19999999999999</v>
      </c>
      <c r="I179" s="142">
        <v>142.4</v>
      </c>
      <c r="J179" s="142">
        <v>141.80000000000001</v>
      </c>
      <c r="K179" s="142">
        <v>140.80000000000001</v>
      </c>
      <c r="L179" s="142">
        <v>139.19999999999999</v>
      </c>
      <c r="M179" s="142">
        <v>139.30000000000001</v>
      </c>
      <c r="N179" s="142">
        <f t="shared" si="9"/>
        <v>131.86666666666667</v>
      </c>
      <c r="O179" s="142">
        <f t="shared" si="8"/>
        <v>128.13333333333335</v>
      </c>
      <c r="P179" s="60"/>
      <c r="R179" s="60"/>
    </row>
    <row r="180" spans="1:18" x14ac:dyDescent="0.2">
      <c r="A180" s="61">
        <v>2009</v>
      </c>
      <c r="B180" s="142">
        <v>139.80000000000001</v>
      </c>
      <c r="C180" s="142">
        <v>140.6</v>
      </c>
      <c r="D180" s="142">
        <v>145.19999999999999</v>
      </c>
      <c r="E180" s="142">
        <v>146.6</v>
      </c>
      <c r="F180" s="142">
        <v>144.9</v>
      </c>
      <c r="G180" s="142">
        <v>145.19999999999999</v>
      </c>
      <c r="H180" s="142">
        <v>147.30000000000001</v>
      </c>
      <c r="I180" s="142">
        <v>147.5</v>
      </c>
      <c r="J180" s="142">
        <v>144.6</v>
      </c>
      <c r="K180" s="142">
        <v>147.69999999999999</v>
      </c>
      <c r="L180" s="142">
        <v>146.6</v>
      </c>
      <c r="M180" s="142">
        <v>147.5</v>
      </c>
      <c r="N180" s="142">
        <f t="shared" si="9"/>
        <v>145.29166666666666</v>
      </c>
      <c r="O180" s="142">
        <f t="shared" si="8"/>
        <v>143.41666666666666</v>
      </c>
      <c r="P180" s="60"/>
      <c r="R180" s="60"/>
    </row>
    <row r="181" spans="1:18" x14ac:dyDescent="0.2">
      <c r="A181" s="61">
        <v>2010</v>
      </c>
      <c r="B181" s="142">
        <v>155.5</v>
      </c>
      <c r="C181" s="142">
        <v>159.6</v>
      </c>
      <c r="D181" s="142">
        <v>162.5</v>
      </c>
      <c r="E181" s="142">
        <v>164.9</v>
      </c>
      <c r="F181" s="142">
        <v>166.6</v>
      </c>
      <c r="G181" s="142">
        <v>166.6</v>
      </c>
      <c r="H181" s="142">
        <v>166.8</v>
      </c>
      <c r="I181" s="142">
        <v>167.1</v>
      </c>
      <c r="J181" s="142">
        <v>176.2</v>
      </c>
      <c r="K181" s="142">
        <v>180.2</v>
      </c>
      <c r="L181" s="142">
        <v>181.7</v>
      </c>
      <c r="M181" s="142">
        <v>183.1</v>
      </c>
      <c r="N181" s="142">
        <f t="shared" si="9"/>
        <v>169.23333333333332</v>
      </c>
      <c r="O181" s="142">
        <f t="shared" si="8"/>
        <v>160.6333333333333</v>
      </c>
      <c r="P181" s="60"/>
      <c r="R181" s="60"/>
    </row>
    <row r="182" spans="1:18" x14ac:dyDescent="0.2">
      <c r="A182" s="61">
        <v>2011</v>
      </c>
      <c r="B182" s="142">
        <v>186.2</v>
      </c>
      <c r="C182" s="142">
        <v>188.2</v>
      </c>
      <c r="D182" s="142">
        <v>194.7</v>
      </c>
      <c r="E182" s="142">
        <v>194.5</v>
      </c>
      <c r="F182" s="142">
        <v>195.2</v>
      </c>
      <c r="G182" s="142">
        <v>195.6</v>
      </c>
      <c r="H182" s="142">
        <v>195.4</v>
      </c>
      <c r="I182" s="142">
        <v>196.9</v>
      </c>
      <c r="J182" s="142">
        <v>197.9</v>
      </c>
      <c r="K182" s="142">
        <v>198</v>
      </c>
      <c r="L182" s="142">
        <v>203.6</v>
      </c>
      <c r="M182" s="142">
        <v>204.5</v>
      </c>
      <c r="N182" s="142">
        <f t="shared" si="9"/>
        <v>195.89166666666668</v>
      </c>
      <c r="O182" s="142">
        <f t="shared" si="8"/>
        <v>190.80000000000004</v>
      </c>
      <c r="P182" s="60"/>
      <c r="R182" s="60"/>
    </row>
    <row r="183" spans="1:18" x14ac:dyDescent="0.2">
      <c r="A183" s="61">
        <v>2012</v>
      </c>
      <c r="B183" s="142">
        <v>205.7</v>
      </c>
      <c r="C183" s="142">
        <v>207.9</v>
      </c>
      <c r="D183" s="142">
        <v>204.5</v>
      </c>
      <c r="E183" s="142">
        <v>207.3</v>
      </c>
      <c r="F183" s="142">
        <v>203.7</v>
      </c>
      <c r="G183" s="142">
        <v>203.4</v>
      </c>
      <c r="H183" s="142">
        <v>203.2</v>
      </c>
      <c r="I183" s="142">
        <v>201.6</v>
      </c>
      <c r="J183" s="142">
        <v>198.7</v>
      </c>
      <c r="K183" s="142">
        <v>196.6</v>
      </c>
      <c r="L183" s="142">
        <v>194</v>
      </c>
      <c r="M183" s="142">
        <v>191.2</v>
      </c>
      <c r="N183" s="142">
        <f t="shared" si="9"/>
        <v>201.48333333333335</v>
      </c>
      <c r="O183" s="142">
        <f t="shared" si="8"/>
        <v>203.50833333333333</v>
      </c>
      <c r="P183" s="60"/>
      <c r="R183" s="60"/>
    </row>
    <row r="184" spans="1:18" x14ac:dyDescent="0.2">
      <c r="A184" s="61">
        <v>2013</v>
      </c>
      <c r="B184" s="142">
        <v>189.4</v>
      </c>
      <c r="C184" s="142">
        <v>184.4</v>
      </c>
      <c r="D184" s="142">
        <v>183.9</v>
      </c>
      <c r="E184" s="142">
        <v>181.7</v>
      </c>
      <c r="F184" s="142">
        <v>180.2</v>
      </c>
      <c r="G184" s="142">
        <v>177.7</v>
      </c>
      <c r="H184" s="142">
        <v>177.3</v>
      </c>
      <c r="I184" s="142">
        <v>164.3</v>
      </c>
      <c r="J184" s="142">
        <v>161.4</v>
      </c>
      <c r="K184" s="142">
        <v>151.9</v>
      </c>
      <c r="L184" s="142">
        <v>137.6</v>
      </c>
      <c r="M184" s="142">
        <v>156.6</v>
      </c>
      <c r="N184" s="142">
        <f t="shared" si="9"/>
        <v>170.53333333333333</v>
      </c>
      <c r="O184" s="142">
        <f t="shared" si="8"/>
        <v>181.84166666666667</v>
      </c>
      <c r="P184" s="60"/>
      <c r="R184" s="60"/>
    </row>
    <row r="185" spans="1:18" x14ac:dyDescent="0.2">
      <c r="A185" s="61">
        <v>2014</v>
      </c>
      <c r="B185" s="142">
        <v>152.6</v>
      </c>
      <c r="C185" s="142">
        <v>149.19999999999999</v>
      </c>
      <c r="D185" s="142">
        <v>148</v>
      </c>
      <c r="E185" s="142">
        <v>150.69999999999999</v>
      </c>
      <c r="F185" s="142">
        <v>150.80000000000001</v>
      </c>
      <c r="G185" s="142">
        <v>152.80000000000001</v>
      </c>
      <c r="H185" s="142">
        <v>156.69999999999999</v>
      </c>
      <c r="I185" s="142">
        <v>156.69999999999999</v>
      </c>
      <c r="J185" s="142">
        <v>163.80000000000001</v>
      </c>
      <c r="K185" s="142">
        <v>159.30000000000001</v>
      </c>
      <c r="L185" s="142">
        <v>158.5</v>
      </c>
      <c r="M185" s="142">
        <v>157.6</v>
      </c>
      <c r="N185" s="142">
        <f t="shared" si="9"/>
        <v>154.72499999999999</v>
      </c>
      <c r="O185" s="142">
        <f t="shared" si="8"/>
        <v>152.28333333333333</v>
      </c>
      <c r="P185" s="60"/>
      <c r="R185" s="60"/>
    </row>
    <row r="186" spans="1:18" x14ac:dyDescent="0.2">
      <c r="A186" s="61">
        <v>2015</v>
      </c>
      <c r="B186" s="142">
        <v>156.80000000000001</v>
      </c>
      <c r="C186" s="142">
        <v>159.30000000000001</v>
      </c>
      <c r="D186" s="142">
        <v>157.80000000000001</v>
      </c>
      <c r="E186" s="142">
        <v>158.4</v>
      </c>
      <c r="F186" s="142">
        <v>158.30000000000001</v>
      </c>
      <c r="G186" s="142">
        <v>158.30000000000001</v>
      </c>
      <c r="H186" s="142">
        <v>156.5</v>
      </c>
      <c r="I186" s="142">
        <v>154.5</v>
      </c>
      <c r="J186" s="142">
        <v>150.5</v>
      </c>
      <c r="K186" s="142">
        <v>150.6</v>
      </c>
      <c r="L186" s="142">
        <v>148.69999999999999</v>
      </c>
      <c r="M186" s="142">
        <v>146.69999999999999</v>
      </c>
      <c r="N186" s="142">
        <f t="shared" si="9"/>
        <v>154.70000000000002</v>
      </c>
      <c r="O186" s="142">
        <f t="shared" si="8"/>
        <v>157.15</v>
      </c>
      <c r="P186" s="60"/>
      <c r="R186" s="60"/>
    </row>
    <row r="187" spans="1:18" x14ac:dyDescent="0.2">
      <c r="A187" s="61">
        <v>2016</v>
      </c>
      <c r="B187" s="142">
        <v>144.9</v>
      </c>
      <c r="C187" s="142">
        <v>150.5</v>
      </c>
      <c r="D187" s="142">
        <v>150.4</v>
      </c>
      <c r="E187" s="142">
        <v>149.6</v>
      </c>
      <c r="F187" s="142">
        <v>147.80000000000001</v>
      </c>
      <c r="G187" s="142">
        <v>145.9</v>
      </c>
      <c r="H187" s="142">
        <v>144.30000000000001</v>
      </c>
      <c r="I187" s="142">
        <v>143.1</v>
      </c>
      <c r="J187" s="142">
        <v>142.19999999999999</v>
      </c>
      <c r="K187" s="142">
        <v>141.5</v>
      </c>
      <c r="L187" s="142">
        <v>139.5</v>
      </c>
      <c r="M187" s="142">
        <v>136.9</v>
      </c>
      <c r="N187" s="142">
        <f t="shared" si="9"/>
        <v>144.71666666666667</v>
      </c>
      <c r="O187" s="142">
        <f t="shared" si="8"/>
        <v>147.05833333333331</v>
      </c>
      <c r="P187" s="60"/>
      <c r="R187" s="60"/>
    </row>
    <row r="188" spans="1:18" x14ac:dyDescent="0.2">
      <c r="A188" s="61">
        <v>2017</v>
      </c>
      <c r="B188" s="142">
        <v>138</v>
      </c>
      <c r="C188" s="142">
        <v>137.6</v>
      </c>
      <c r="D188" s="142">
        <v>138.6</v>
      </c>
      <c r="E188" s="142">
        <v>139.1</v>
      </c>
      <c r="F188" s="142">
        <v>139.19999999999999</v>
      </c>
      <c r="G188" s="142">
        <v>141.30000000000001</v>
      </c>
      <c r="H188" s="142">
        <v>147.19999999999999</v>
      </c>
      <c r="I188" s="142">
        <v>146.80000000000001</v>
      </c>
      <c r="J188" s="142">
        <v>147.1</v>
      </c>
      <c r="K188" s="142">
        <v>148.30000000000001</v>
      </c>
      <c r="L188" s="142">
        <v>150</v>
      </c>
      <c r="M188" s="142">
        <v>152.9</v>
      </c>
      <c r="N188" s="142">
        <f t="shared" si="9"/>
        <v>143.84166666666667</v>
      </c>
      <c r="O188" s="142">
        <f t="shared" si="8"/>
        <v>141.06666666666666</v>
      </c>
    </row>
    <row r="189" spans="1:18" x14ac:dyDescent="0.2">
      <c r="A189" s="61">
        <v>2018</v>
      </c>
      <c r="B189" s="142">
        <v>153.69999999999999</v>
      </c>
      <c r="C189" s="142">
        <v>154.4</v>
      </c>
      <c r="D189" s="142">
        <v>156.9</v>
      </c>
      <c r="E189" s="142">
        <v>157.80000000000001</v>
      </c>
      <c r="F189" s="142">
        <v>157.5</v>
      </c>
      <c r="G189" s="142">
        <v>157.1</v>
      </c>
      <c r="H189" s="142">
        <v>150.69999999999999</v>
      </c>
      <c r="I189" s="142">
        <v>153.6</v>
      </c>
      <c r="J189" s="142">
        <v>153.6</v>
      </c>
      <c r="K189" s="142">
        <v>152.6</v>
      </c>
      <c r="L189" s="142">
        <v>153.1</v>
      </c>
      <c r="M189" s="142">
        <v>153.1</v>
      </c>
      <c r="N189" s="142">
        <f t="shared" si="9"/>
        <v>154.5083333333333</v>
      </c>
      <c r="O189" s="142">
        <f t="shared" si="8"/>
        <v>153.87499999999997</v>
      </c>
    </row>
    <row r="190" spans="1:18" x14ac:dyDescent="0.2">
      <c r="A190" s="61">
        <v>2019</v>
      </c>
      <c r="B190" s="142">
        <v>153.1</v>
      </c>
      <c r="C190" s="142">
        <v>155.19999999999999</v>
      </c>
      <c r="D190" s="142">
        <v>154.9</v>
      </c>
      <c r="E190" s="142">
        <v>155.80000000000001</v>
      </c>
      <c r="F190" s="142">
        <v>155.1</v>
      </c>
      <c r="G190" s="142">
        <v>154.9</v>
      </c>
      <c r="H190" s="142">
        <v>155.30000000000001</v>
      </c>
      <c r="I190" s="142">
        <v>156.5</v>
      </c>
      <c r="J190" s="142">
        <v>155.80000000000001</v>
      </c>
      <c r="K190" s="142">
        <v>156.9</v>
      </c>
      <c r="L190" s="142">
        <v>156.80000000000001</v>
      </c>
      <c r="M190" s="142">
        <v>160.4</v>
      </c>
      <c r="N190" s="142">
        <f t="shared" si="9"/>
        <v>155.89166666666668</v>
      </c>
      <c r="O190" s="142">
        <f t="shared" si="8"/>
        <v>154.61666666666665</v>
      </c>
    </row>
    <row r="191" spans="1:18" x14ac:dyDescent="0.2">
      <c r="A191" s="61">
        <v>2020</v>
      </c>
      <c r="B191" s="142">
        <v>161.30000000000001</v>
      </c>
      <c r="C191" s="142">
        <v>164.1</v>
      </c>
      <c r="D191" s="142">
        <v>165.3</v>
      </c>
      <c r="E191" s="142">
        <v>164.8</v>
      </c>
      <c r="F191" s="142">
        <v>165.6</v>
      </c>
      <c r="G191" s="142">
        <v>165.4</v>
      </c>
      <c r="H191" s="142">
        <v>165.7</v>
      </c>
      <c r="I191" s="142">
        <v>166.3</v>
      </c>
      <c r="J191" s="142">
        <v>163.69999999999999</v>
      </c>
      <c r="K191" s="142">
        <v>164</v>
      </c>
      <c r="L191" s="142">
        <v>165</v>
      </c>
      <c r="M191" s="142">
        <v>165.9</v>
      </c>
      <c r="N191" s="142">
        <f t="shared" si="9"/>
        <v>164.75833333333335</v>
      </c>
      <c r="O191" s="142">
        <f t="shared" si="8"/>
        <v>163.02500000000001</v>
      </c>
    </row>
    <row r="192" spans="1:18" x14ac:dyDescent="0.2">
      <c r="A192" s="61">
        <v>2021</v>
      </c>
      <c r="B192" s="142">
        <v>168.2</v>
      </c>
      <c r="C192" s="142">
        <v>167.1</v>
      </c>
      <c r="D192" s="142">
        <v>166</v>
      </c>
      <c r="E192" s="142">
        <v>166.5</v>
      </c>
      <c r="F192" s="142">
        <v>167.1</v>
      </c>
      <c r="G192" s="142">
        <v>171.4</v>
      </c>
      <c r="H192" s="142">
        <v>167.73699999999999</v>
      </c>
      <c r="I192" s="142">
        <v>168.828</v>
      </c>
      <c r="J192" s="142">
        <v>169.494</v>
      </c>
      <c r="K192" s="142">
        <v>170.56700000000001</v>
      </c>
      <c r="L192" s="142">
        <v>170.541</v>
      </c>
      <c r="M192" s="142">
        <v>173.345</v>
      </c>
      <c r="N192" s="142">
        <f t="shared" si="9"/>
        <v>168.90099999999998</v>
      </c>
      <c r="O192" s="142">
        <f>AVERAGE(K191:M191,B192:J192)</f>
        <v>167.27158333333333</v>
      </c>
    </row>
    <row r="193" spans="1:15" x14ac:dyDescent="0.2">
      <c r="A193" s="61">
        <v>2022</v>
      </c>
      <c r="B193" s="142">
        <v>173.23</v>
      </c>
      <c r="C193" s="142">
        <v>175.06</v>
      </c>
      <c r="D193" s="142">
        <v>175.74600000000001</v>
      </c>
      <c r="E193" s="142">
        <v>175.50200000000001</v>
      </c>
      <c r="F193" s="142">
        <v>177.89</v>
      </c>
      <c r="G193" s="142">
        <v>178.35599999999999</v>
      </c>
      <c r="H193" s="142">
        <v>178.69300000000001</v>
      </c>
      <c r="I193" s="142">
        <v>179.18700000000001</v>
      </c>
      <c r="J193" s="142">
        <v>195.017</v>
      </c>
      <c r="K193" s="142">
        <v>195.005</v>
      </c>
      <c r="L193" s="142">
        <v>192.06</v>
      </c>
      <c r="M193" s="142">
        <v>193.429</v>
      </c>
      <c r="N193" s="142">
        <f>AVERAGE(B193:M193)</f>
        <v>182.43125000000001</v>
      </c>
      <c r="O193" s="142">
        <f>AVERAGE(K192:M192,B193:J193)</f>
        <v>176.9278333333333</v>
      </c>
    </row>
    <row r="194" spans="1:15" x14ac:dyDescent="0.2">
      <c r="A194" s="61">
        <v>2023</v>
      </c>
      <c r="B194" s="142">
        <v>194.17699999999999</v>
      </c>
      <c r="C194" s="142">
        <v>199.99</v>
      </c>
      <c r="D194" s="142">
        <v>200.67400000000001</v>
      </c>
      <c r="E194" s="142">
        <v>201.554</v>
      </c>
      <c r="F194" s="142">
        <v>206.45599999999999</v>
      </c>
      <c r="G194" s="142">
        <v>207.9</v>
      </c>
      <c r="H194" s="142">
        <v>208.05199999999999</v>
      </c>
      <c r="I194" s="142">
        <v>212.17099999999999</v>
      </c>
      <c r="J194" s="142">
        <v>200.11799999999999</v>
      </c>
      <c r="K194" s="142">
        <v>203.9</v>
      </c>
      <c r="L194" s="142">
        <v>213.267</v>
      </c>
      <c r="M194" s="142">
        <v>212.67599999999999</v>
      </c>
      <c r="N194" s="142">
        <f>AVERAGE(B194:M194)</f>
        <v>205.07791666666665</v>
      </c>
      <c r="O194" s="142">
        <f>AVERAGE(K193:M193,B194:J194)</f>
        <v>200.96549999999999</v>
      </c>
    </row>
    <row r="195" spans="1:15" x14ac:dyDescent="0.2">
      <c r="A195" s="61">
        <v>2024</v>
      </c>
      <c r="B195" s="142">
        <v>223.48099999999999</v>
      </c>
      <c r="C195" s="142">
        <v>246.25700000000001</v>
      </c>
      <c r="D195" s="142">
        <v>250.61500000000001</v>
      </c>
      <c r="E195" s="142">
        <v>250.899</v>
      </c>
      <c r="F195" s="142">
        <v>250.69300000000001</v>
      </c>
      <c r="G195" s="142">
        <v>249.708</v>
      </c>
      <c r="H195" s="142">
        <v>250.18600000000001</v>
      </c>
      <c r="I195" s="142">
        <v>250.04599999999999</v>
      </c>
      <c r="J195" s="142">
        <v>245.905</v>
      </c>
      <c r="K195" s="142">
        <v>244.417</v>
      </c>
      <c r="L195" s="142">
        <v>244.76900000000001</v>
      </c>
      <c r="M195" s="142">
        <v>244.54300000000001</v>
      </c>
      <c r="N195" s="142">
        <f>AVERAGE(B195:M195)</f>
        <v>245.95991666666671</v>
      </c>
      <c r="O195" s="142">
        <f>AVERAGE(K194:M194,B195:J195)</f>
        <v>237.30275000000003</v>
      </c>
    </row>
    <row r="196" spans="1:15" x14ac:dyDescent="0.2">
      <c r="A196" s="184" t="s">
        <v>335</v>
      </c>
      <c r="B196" s="185">
        <v>243.22800000000001</v>
      </c>
      <c r="C196" s="185">
        <v>239.066</v>
      </c>
      <c r="D196" s="185">
        <v>232.12799999999999</v>
      </c>
      <c r="E196" s="185">
        <v>228.53700000000001</v>
      </c>
      <c r="F196" s="185" t="s">
        <v>23</v>
      </c>
      <c r="G196" s="185" t="s">
        <v>23</v>
      </c>
      <c r="H196" s="185" t="s">
        <v>23</v>
      </c>
      <c r="I196" s="185" t="s">
        <v>23</v>
      </c>
      <c r="J196" s="185" t="s">
        <v>23</v>
      </c>
      <c r="K196" s="185" t="s">
        <v>23</v>
      </c>
      <c r="L196" s="185" t="s">
        <v>23</v>
      </c>
      <c r="M196" s="185" t="s">
        <v>23</v>
      </c>
      <c r="N196" s="185" t="s">
        <v>23</v>
      </c>
      <c r="O196" s="185" t="s">
        <v>23</v>
      </c>
    </row>
    <row r="197" spans="1:15" x14ac:dyDescent="0.2">
      <c r="A197" s="69" t="s">
        <v>0</v>
      </c>
      <c r="M197" s="67"/>
      <c r="N197" s="67"/>
    </row>
    <row r="198" spans="1:15" x14ac:dyDescent="0.2">
      <c r="A198" s="69" t="s">
        <v>337</v>
      </c>
      <c r="M198" s="67"/>
      <c r="N198" s="67"/>
    </row>
    <row r="199" spans="1:15" x14ac:dyDescent="0.2">
      <c r="A199" s="69" t="s">
        <v>338</v>
      </c>
      <c r="M199" s="67"/>
      <c r="N199" s="67"/>
    </row>
    <row r="200" spans="1:15" x14ac:dyDescent="0.2">
      <c r="A200" s="69" t="s">
        <v>324</v>
      </c>
      <c r="M200" s="67"/>
      <c r="N200" s="67"/>
    </row>
    <row r="201" spans="1:15" x14ac:dyDescent="0.2">
      <c r="A201" s="9" t="s">
        <v>380</v>
      </c>
    </row>
    <row r="202" spans="1:15" x14ac:dyDescent="0.2">
      <c r="A202" s="9" t="s">
        <v>270</v>
      </c>
      <c r="B202" s="68"/>
      <c r="C202" s="68"/>
      <c r="D202" s="68"/>
      <c r="E202" s="68"/>
      <c r="F202" s="68"/>
      <c r="G202" s="68"/>
      <c r="H202" s="68"/>
    </row>
    <row r="203" spans="1:15" x14ac:dyDescent="0.2">
      <c r="A203" s="41"/>
      <c r="B203" s="68"/>
      <c r="C203" s="68"/>
      <c r="D203" s="68"/>
      <c r="E203" s="68"/>
      <c r="F203" s="68"/>
      <c r="G203" s="68"/>
      <c r="H203" s="68"/>
      <c r="I203" s="68"/>
    </row>
    <row r="204" spans="1:15" x14ac:dyDescent="0.2">
      <c r="A204" s="69"/>
      <c r="B204" s="68"/>
      <c r="C204" s="68"/>
      <c r="D204" s="68"/>
      <c r="E204" s="68"/>
      <c r="F204" s="68"/>
      <c r="G204" s="68"/>
      <c r="H204" s="68"/>
    </row>
    <row r="205" spans="1:15" x14ac:dyDescent="0.2">
      <c r="A205" s="69"/>
      <c r="B205" s="68"/>
      <c r="C205" s="68"/>
      <c r="D205" s="68"/>
      <c r="E205" s="68"/>
      <c r="F205" s="68"/>
      <c r="G205" s="68"/>
      <c r="H205" s="68"/>
    </row>
  </sheetData>
  <pageMargins left="0.75" right="0.75" top="1" bottom="1" header="0.5" footer="0.5"/>
  <pageSetup scale="81" orientation="portrait" r:id="rId1"/>
  <headerFooter alignWithMargins="0"/>
  <rowBreaks count="3" manualBreakCount="3">
    <brk id="35" max="15" man="1"/>
    <brk id="95" max="16383" man="1"/>
    <brk id="151"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68F24-9BE9-4A09-8BA5-D2E7EEF1836F}">
  <sheetPr codeName="Sheet13"/>
  <dimension ref="A1:P437"/>
  <sheetViews>
    <sheetView zoomScaleNormal="100" workbookViewId="0">
      <pane xSplit="1" ySplit="5" topLeftCell="B6" activePane="bottomRight" state="frozen"/>
      <selection pane="topRight" activeCell="B1" sqref="B1"/>
      <selection pane="bottomLeft" activeCell="A8" sqref="A8"/>
      <selection pane="bottomRight"/>
    </sheetView>
  </sheetViews>
  <sheetFormatPr defaultRowHeight="11.25" x14ac:dyDescent="0.2"/>
  <cols>
    <col min="1" max="1" width="7.7109375" style="12" customWidth="1"/>
    <col min="2" max="3" width="11.5703125" style="12" customWidth="1"/>
    <col min="4" max="4" width="12.5703125" style="12" customWidth="1"/>
    <col min="5" max="5" width="11.28515625" style="12" customWidth="1"/>
    <col min="6" max="6" width="9.5703125" style="12" customWidth="1"/>
    <col min="7" max="7" width="9.7109375" style="12" customWidth="1"/>
    <col min="8" max="8" width="11.42578125" style="12" customWidth="1"/>
    <col min="9" max="9" width="11.7109375" style="12" customWidth="1"/>
    <col min="10" max="10" width="12.140625" style="12" customWidth="1"/>
    <col min="11" max="11" width="10.140625" style="12" customWidth="1"/>
    <col min="12" max="12" width="12.7109375" style="12" customWidth="1"/>
    <col min="13" max="13" width="9.140625" style="12"/>
    <col min="14" max="14" width="11.42578125" style="12" customWidth="1"/>
    <col min="15" max="256" width="9.140625" style="12"/>
    <col min="257" max="257" width="7.7109375" style="12" customWidth="1"/>
    <col min="258" max="259" width="11.5703125" style="12" customWidth="1"/>
    <col min="260" max="260" width="12.5703125" style="12" customWidth="1"/>
    <col min="261" max="261" width="11.28515625" style="12" customWidth="1"/>
    <col min="262" max="262" width="9.5703125" style="12" customWidth="1"/>
    <col min="263" max="263" width="9.7109375" style="12" customWidth="1"/>
    <col min="264" max="264" width="11.42578125" style="12" customWidth="1"/>
    <col min="265" max="265" width="11.7109375" style="12" customWidth="1"/>
    <col min="266" max="266" width="12.140625" style="12" customWidth="1"/>
    <col min="267" max="267" width="10.140625" style="12" customWidth="1"/>
    <col min="268" max="268" width="12.7109375" style="12" customWidth="1"/>
    <col min="269" max="269" width="9.140625" style="12"/>
    <col min="270" max="270" width="11.42578125" style="12" customWidth="1"/>
    <col min="271" max="512" width="9.140625" style="12"/>
    <col min="513" max="513" width="7.7109375" style="12" customWidth="1"/>
    <col min="514" max="515" width="11.5703125" style="12" customWidth="1"/>
    <col min="516" max="516" width="12.5703125" style="12" customWidth="1"/>
    <col min="517" max="517" width="11.28515625" style="12" customWidth="1"/>
    <col min="518" max="518" width="9.5703125" style="12" customWidth="1"/>
    <col min="519" max="519" width="9.7109375" style="12" customWidth="1"/>
    <col min="520" max="520" width="11.42578125" style="12" customWidth="1"/>
    <col min="521" max="521" width="11.7109375" style="12" customWidth="1"/>
    <col min="522" max="522" width="12.140625" style="12" customWidth="1"/>
    <col min="523" max="523" width="10.140625" style="12" customWidth="1"/>
    <col min="524" max="524" width="12.7109375" style="12" customWidth="1"/>
    <col min="525" max="525" width="9.140625" style="12"/>
    <col min="526" max="526" width="11.42578125" style="12" customWidth="1"/>
    <col min="527" max="768" width="9.140625" style="12"/>
    <col min="769" max="769" width="7.7109375" style="12" customWidth="1"/>
    <col min="770" max="771" width="11.5703125" style="12" customWidth="1"/>
    <col min="772" max="772" width="12.5703125" style="12" customWidth="1"/>
    <col min="773" max="773" width="11.28515625" style="12" customWidth="1"/>
    <col min="774" max="774" width="9.5703125" style="12" customWidth="1"/>
    <col min="775" max="775" width="9.7109375" style="12" customWidth="1"/>
    <col min="776" max="776" width="11.42578125" style="12" customWidth="1"/>
    <col min="777" max="777" width="11.7109375" style="12" customWidth="1"/>
    <col min="778" max="778" width="12.140625" style="12" customWidth="1"/>
    <col min="779" max="779" width="10.140625" style="12" customWidth="1"/>
    <col min="780" max="780" width="12.7109375" style="12" customWidth="1"/>
    <col min="781" max="781" width="9.140625" style="12"/>
    <col min="782" max="782" width="11.42578125" style="12" customWidth="1"/>
    <col min="783" max="1024" width="9.140625" style="12"/>
    <col min="1025" max="1025" width="7.7109375" style="12" customWidth="1"/>
    <col min="1026" max="1027" width="11.5703125" style="12" customWidth="1"/>
    <col min="1028" max="1028" width="12.5703125" style="12" customWidth="1"/>
    <col min="1029" max="1029" width="11.28515625" style="12" customWidth="1"/>
    <col min="1030" max="1030" width="9.5703125" style="12" customWidth="1"/>
    <col min="1031" max="1031" width="9.7109375" style="12" customWidth="1"/>
    <col min="1032" max="1032" width="11.42578125" style="12" customWidth="1"/>
    <col min="1033" max="1033" width="11.7109375" style="12" customWidth="1"/>
    <col min="1034" max="1034" width="12.140625" style="12" customWidth="1"/>
    <col min="1035" max="1035" width="10.140625" style="12" customWidth="1"/>
    <col min="1036" max="1036" width="12.7109375" style="12" customWidth="1"/>
    <col min="1037" max="1037" width="9.140625" style="12"/>
    <col min="1038" max="1038" width="11.42578125" style="12" customWidth="1"/>
    <col min="1039" max="1280" width="9.140625" style="12"/>
    <col min="1281" max="1281" width="7.7109375" style="12" customWidth="1"/>
    <col min="1282" max="1283" width="11.5703125" style="12" customWidth="1"/>
    <col min="1284" max="1284" width="12.5703125" style="12" customWidth="1"/>
    <col min="1285" max="1285" width="11.28515625" style="12" customWidth="1"/>
    <col min="1286" max="1286" width="9.5703125" style="12" customWidth="1"/>
    <col min="1287" max="1287" width="9.7109375" style="12" customWidth="1"/>
    <col min="1288" max="1288" width="11.42578125" style="12" customWidth="1"/>
    <col min="1289" max="1289" width="11.7109375" style="12" customWidth="1"/>
    <col min="1290" max="1290" width="12.140625" style="12" customWidth="1"/>
    <col min="1291" max="1291" width="10.140625" style="12" customWidth="1"/>
    <col min="1292" max="1292" width="12.7109375" style="12" customWidth="1"/>
    <col min="1293" max="1293" width="9.140625" style="12"/>
    <col min="1294" max="1294" width="11.42578125" style="12" customWidth="1"/>
    <col min="1295" max="1536" width="9.140625" style="12"/>
    <col min="1537" max="1537" width="7.7109375" style="12" customWidth="1"/>
    <col min="1538" max="1539" width="11.5703125" style="12" customWidth="1"/>
    <col min="1540" max="1540" width="12.5703125" style="12" customWidth="1"/>
    <col min="1541" max="1541" width="11.28515625" style="12" customWidth="1"/>
    <col min="1542" max="1542" width="9.5703125" style="12" customWidth="1"/>
    <col min="1543" max="1543" width="9.7109375" style="12" customWidth="1"/>
    <col min="1544" max="1544" width="11.42578125" style="12" customWidth="1"/>
    <col min="1545" max="1545" width="11.7109375" style="12" customWidth="1"/>
    <col min="1546" max="1546" width="12.140625" style="12" customWidth="1"/>
    <col min="1547" max="1547" width="10.140625" style="12" customWidth="1"/>
    <col min="1548" max="1548" width="12.7109375" style="12" customWidth="1"/>
    <col min="1549" max="1549" width="9.140625" style="12"/>
    <col min="1550" max="1550" width="11.42578125" style="12" customWidth="1"/>
    <col min="1551" max="1792" width="9.140625" style="12"/>
    <col min="1793" max="1793" width="7.7109375" style="12" customWidth="1"/>
    <col min="1794" max="1795" width="11.5703125" style="12" customWidth="1"/>
    <col min="1796" max="1796" width="12.5703125" style="12" customWidth="1"/>
    <col min="1797" max="1797" width="11.28515625" style="12" customWidth="1"/>
    <col min="1798" max="1798" width="9.5703125" style="12" customWidth="1"/>
    <col min="1799" max="1799" width="9.7109375" style="12" customWidth="1"/>
    <col min="1800" max="1800" width="11.42578125" style="12" customWidth="1"/>
    <col min="1801" max="1801" width="11.7109375" style="12" customWidth="1"/>
    <col min="1802" max="1802" width="12.140625" style="12" customWidth="1"/>
    <col min="1803" max="1803" width="10.140625" style="12" customWidth="1"/>
    <col min="1804" max="1804" width="12.7109375" style="12" customWidth="1"/>
    <col min="1805" max="1805" width="9.140625" style="12"/>
    <col min="1806" max="1806" width="11.42578125" style="12" customWidth="1"/>
    <col min="1807" max="2048" width="9.140625" style="12"/>
    <col min="2049" max="2049" width="7.7109375" style="12" customWidth="1"/>
    <col min="2050" max="2051" width="11.5703125" style="12" customWidth="1"/>
    <col min="2052" max="2052" width="12.5703125" style="12" customWidth="1"/>
    <col min="2053" max="2053" width="11.28515625" style="12" customWidth="1"/>
    <col min="2054" max="2054" width="9.5703125" style="12" customWidth="1"/>
    <col min="2055" max="2055" width="9.7109375" style="12" customWidth="1"/>
    <col min="2056" max="2056" width="11.42578125" style="12" customWidth="1"/>
    <col min="2057" max="2057" width="11.7109375" style="12" customWidth="1"/>
    <col min="2058" max="2058" width="12.140625" style="12" customWidth="1"/>
    <col min="2059" max="2059" width="10.140625" style="12" customWidth="1"/>
    <col min="2060" max="2060" width="12.7109375" style="12" customWidth="1"/>
    <col min="2061" max="2061" width="9.140625" style="12"/>
    <col min="2062" max="2062" width="11.42578125" style="12" customWidth="1"/>
    <col min="2063" max="2304" width="9.140625" style="12"/>
    <col min="2305" max="2305" width="7.7109375" style="12" customWidth="1"/>
    <col min="2306" max="2307" width="11.5703125" style="12" customWidth="1"/>
    <col min="2308" max="2308" width="12.5703125" style="12" customWidth="1"/>
    <col min="2309" max="2309" width="11.28515625" style="12" customWidth="1"/>
    <col min="2310" max="2310" width="9.5703125" style="12" customWidth="1"/>
    <col min="2311" max="2311" width="9.7109375" style="12" customWidth="1"/>
    <col min="2312" max="2312" width="11.42578125" style="12" customWidth="1"/>
    <col min="2313" max="2313" width="11.7109375" style="12" customWidth="1"/>
    <col min="2314" max="2314" width="12.140625" style="12" customWidth="1"/>
    <col min="2315" max="2315" width="10.140625" style="12" customWidth="1"/>
    <col min="2316" max="2316" width="12.7109375" style="12" customWidth="1"/>
    <col min="2317" max="2317" width="9.140625" style="12"/>
    <col min="2318" max="2318" width="11.42578125" style="12" customWidth="1"/>
    <col min="2319" max="2560" width="9.140625" style="12"/>
    <col min="2561" max="2561" width="7.7109375" style="12" customWidth="1"/>
    <col min="2562" max="2563" width="11.5703125" style="12" customWidth="1"/>
    <col min="2564" max="2564" width="12.5703125" style="12" customWidth="1"/>
    <col min="2565" max="2565" width="11.28515625" style="12" customWidth="1"/>
    <col min="2566" max="2566" width="9.5703125" style="12" customWidth="1"/>
    <col min="2567" max="2567" width="9.7109375" style="12" customWidth="1"/>
    <col min="2568" max="2568" width="11.42578125" style="12" customWidth="1"/>
    <col min="2569" max="2569" width="11.7109375" style="12" customWidth="1"/>
    <col min="2570" max="2570" width="12.140625" style="12" customWidth="1"/>
    <col min="2571" max="2571" width="10.140625" style="12" customWidth="1"/>
    <col min="2572" max="2572" width="12.7109375" style="12" customWidth="1"/>
    <col min="2573" max="2573" width="9.140625" style="12"/>
    <col min="2574" max="2574" width="11.42578125" style="12" customWidth="1"/>
    <col min="2575" max="2816" width="9.140625" style="12"/>
    <col min="2817" max="2817" width="7.7109375" style="12" customWidth="1"/>
    <col min="2818" max="2819" width="11.5703125" style="12" customWidth="1"/>
    <col min="2820" max="2820" width="12.5703125" style="12" customWidth="1"/>
    <col min="2821" max="2821" width="11.28515625" style="12" customWidth="1"/>
    <col min="2822" max="2822" width="9.5703125" style="12" customWidth="1"/>
    <col min="2823" max="2823" width="9.7109375" style="12" customWidth="1"/>
    <col min="2824" max="2824" width="11.42578125" style="12" customWidth="1"/>
    <col min="2825" max="2825" width="11.7109375" style="12" customWidth="1"/>
    <col min="2826" max="2826" width="12.140625" style="12" customWidth="1"/>
    <col min="2827" max="2827" width="10.140625" style="12" customWidth="1"/>
    <col min="2828" max="2828" width="12.7109375" style="12" customWidth="1"/>
    <col min="2829" max="2829" width="9.140625" style="12"/>
    <col min="2830" max="2830" width="11.42578125" style="12" customWidth="1"/>
    <col min="2831" max="3072" width="9.140625" style="12"/>
    <col min="3073" max="3073" width="7.7109375" style="12" customWidth="1"/>
    <col min="3074" max="3075" width="11.5703125" style="12" customWidth="1"/>
    <col min="3076" max="3076" width="12.5703125" style="12" customWidth="1"/>
    <col min="3077" max="3077" width="11.28515625" style="12" customWidth="1"/>
    <col min="3078" max="3078" width="9.5703125" style="12" customWidth="1"/>
    <col min="3079" max="3079" width="9.7109375" style="12" customWidth="1"/>
    <col min="3080" max="3080" width="11.42578125" style="12" customWidth="1"/>
    <col min="3081" max="3081" width="11.7109375" style="12" customWidth="1"/>
    <col min="3082" max="3082" width="12.140625" style="12" customWidth="1"/>
    <col min="3083" max="3083" width="10.140625" style="12" customWidth="1"/>
    <col min="3084" max="3084" width="12.7109375" style="12" customWidth="1"/>
    <col min="3085" max="3085" width="9.140625" style="12"/>
    <col min="3086" max="3086" width="11.42578125" style="12" customWidth="1"/>
    <col min="3087" max="3328" width="9.140625" style="12"/>
    <col min="3329" max="3329" width="7.7109375" style="12" customWidth="1"/>
    <col min="3330" max="3331" width="11.5703125" style="12" customWidth="1"/>
    <col min="3332" max="3332" width="12.5703125" style="12" customWidth="1"/>
    <col min="3333" max="3333" width="11.28515625" style="12" customWidth="1"/>
    <col min="3334" max="3334" width="9.5703125" style="12" customWidth="1"/>
    <col min="3335" max="3335" width="9.7109375" style="12" customWidth="1"/>
    <col min="3336" max="3336" width="11.42578125" style="12" customWidth="1"/>
    <col min="3337" max="3337" width="11.7109375" style="12" customWidth="1"/>
    <col min="3338" max="3338" width="12.140625" style="12" customWidth="1"/>
    <col min="3339" max="3339" width="10.140625" style="12" customWidth="1"/>
    <col min="3340" max="3340" width="12.7109375" style="12" customWidth="1"/>
    <col min="3341" max="3341" width="9.140625" style="12"/>
    <col min="3342" max="3342" width="11.42578125" style="12" customWidth="1"/>
    <col min="3343" max="3584" width="9.140625" style="12"/>
    <col min="3585" max="3585" width="7.7109375" style="12" customWidth="1"/>
    <col min="3586" max="3587" width="11.5703125" style="12" customWidth="1"/>
    <col min="3588" max="3588" width="12.5703125" style="12" customWidth="1"/>
    <col min="3589" max="3589" width="11.28515625" style="12" customWidth="1"/>
    <col min="3590" max="3590" width="9.5703125" style="12" customWidth="1"/>
    <col min="3591" max="3591" width="9.7109375" style="12" customWidth="1"/>
    <col min="3592" max="3592" width="11.42578125" style="12" customWidth="1"/>
    <col min="3593" max="3593" width="11.7109375" style="12" customWidth="1"/>
    <col min="3594" max="3594" width="12.140625" style="12" customWidth="1"/>
    <col min="3595" max="3595" width="10.140625" style="12" customWidth="1"/>
    <col min="3596" max="3596" width="12.7109375" style="12" customWidth="1"/>
    <col min="3597" max="3597" width="9.140625" style="12"/>
    <col min="3598" max="3598" width="11.42578125" style="12" customWidth="1"/>
    <col min="3599" max="3840" width="9.140625" style="12"/>
    <col min="3841" max="3841" width="7.7109375" style="12" customWidth="1"/>
    <col min="3842" max="3843" width="11.5703125" style="12" customWidth="1"/>
    <col min="3844" max="3844" width="12.5703125" style="12" customWidth="1"/>
    <col min="3845" max="3845" width="11.28515625" style="12" customWidth="1"/>
    <col min="3846" max="3846" width="9.5703125" style="12" customWidth="1"/>
    <col min="3847" max="3847" width="9.7109375" style="12" customWidth="1"/>
    <col min="3848" max="3848" width="11.42578125" style="12" customWidth="1"/>
    <col min="3849" max="3849" width="11.7109375" style="12" customWidth="1"/>
    <col min="3850" max="3850" width="12.140625" style="12" customWidth="1"/>
    <col min="3851" max="3851" width="10.140625" style="12" customWidth="1"/>
    <col min="3852" max="3852" width="12.7109375" style="12" customWidth="1"/>
    <col min="3853" max="3853" width="9.140625" style="12"/>
    <col min="3854" max="3854" width="11.42578125" style="12" customWidth="1"/>
    <col min="3855" max="4096" width="9.140625" style="12"/>
    <col min="4097" max="4097" width="7.7109375" style="12" customWidth="1"/>
    <col min="4098" max="4099" width="11.5703125" style="12" customWidth="1"/>
    <col min="4100" max="4100" width="12.5703125" style="12" customWidth="1"/>
    <col min="4101" max="4101" width="11.28515625" style="12" customWidth="1"/>
    <col min="4102" max="4102" width="9.5703125" style="12" customWidth="1"/>
    <col min="4103" max="4103" width="9.7109375" style="12" customWidth="1"/>
    <col min="4104" max="4104" width="11.42578125" style="12" customWidth="1"/>
    <col min="4105" max="4105" width="11.7109375" style="12" customWidth="1"/>
    <col min="4106" max="4106" width="12.140625" style="12" customWidth="1"/>
    <col min="4107" max="4107" width="10.140625" style="12" customWidth="1"/>
    <col min="4108" max="4108" width="12.7109375" style="12" customWidth="1"/>
    <col min="4109" max="4109" width="9.140625" style="12"/>
    <col min="4110" max="4110" width="11.42578125" style="12" customWidth="1"/>
    <col min="4111" max="4352" width="9.140625" style="12"/>
    <col min="4353" max="4353" width="7.7109375" style="12" customWidth="1"/>
    <col min="4354" max="4355" width="11.5703125" style="12" customWidth="1"/>
    <col min="4356" max="4356" width="12.5703125" style="12" customWidth="1"/>
    <col min="4357" max="4357" width="11.28515625" style="12" customWidth="1"/>
    <col min="4358" max="4358" width="9.5703125" style="12" customWidth="1"/>
    <col min="4359" max="4359" width="9.7109375" style="12" customWidth="1"/>
    <col min="4360" max="4360" width="11.42578125" style="12" customWidth="1"/>
    <col min="4361" max="4361" width="11.7109375" style="12" customWidth="1"/>
    <col min="4362" max="4362" width="12.140625" style="12" customWidth="1"/>
    <col min="4363" max="4363" width="10.140625" style="12" customWidth="1"/>
    <col min="4364" max="4364" width="12.7109375" style="12" customWidth="1"/>
    <col min="4365" max="4365" width="9.140625" style="12"/>
    <col min="4366" max="4366" width="11.42578125" style="12" customWidth="1"/>
    <col min="4367" max="4608" width="9.140625" style="12"/>
    <col min="4609" max="4609" width="7.7109375" style="12" customWidth="1"/>
    <col min="4610" max="4611" width="11.5703125" style="12" customWidth="1"/>
    <col min="4612" max="4612" width="12.5703125" style="12" customWidth="1"/>
    <col min="4613" max="4613" width="11.28515625" style="12" customWidth="1"/>
    <col min="4614" max="4614" width="9.5703125" style="12" customWidth="1"/>
    <col min="4615" max="4615" width="9.7109375" style="12" customWidth="1"/>
    <col min="4616" max="4616" width="11.42578125" style="12" customWidth="1"/>
    <col min="4617" max="4617" width="11.7109375" style="12" customWidth="1"/>
    <col min="4618" max="4618" width="12.140625" style="12" customWidth="1"/>
    <col min="4619" max="4619" width="10.140625" style="12" customWidth="1"/>
    <col min="4620" max="4620" width="12.7109375" style="12" customWidth="1"/>
    <col min="4621" max="4621" width="9.140625" style="12"/>
    <col min="4622" max="4622" width="11.42578125" style="12" customWidth="1"/>
    <col min="4623" max="4864" width="9.140625" style="12"/>
    <col min="4865" max="4865" width="7.7109375" style="12" customWidth="1"/>
    <col min="4866" max="4867" width="11.5703125" style="12" customWidth="1"/>
    <col min="4868" max="4868" width="12.5703125" style="12" customWidth="1"/>
    <col min="4869" max="4869" width="11.28515625" style="12" customWidth="1"/>
    <col min="4870" max="4870" width="9.5703125" style="12" customWidth="1"/>
    <col min="4871" max="4871" width="9.7109375" style="12" customWidth="1"/>
    <col min="4872" max="4872" width="11.42578125" style="12" customWidth="1"/>
    <col min="4873" max="4873" width="11.7109375" style="12" customWidth="1"/>
    <col min="4874" max="4874" width="12.140625" style="12" customWidth="1"/>
    <col min="4875" max="4875" width="10.140625" style="12" customWidth="1"/>
    <col min="4876" max="4876" width="12.7109375" style="12" customWidth="1"/>
    <col min="4877" max="4877" width="9.140625" style="12"/>
    <col min="4878" max="4878" width="11.42578125" style="12" customWidth="1"/>
    <col min="4879" max="5120" width="9.140625" style="12"/>
    <col min="5121" max="5121" width="7.7109375" style="12" customWidth="1"/>
    <col min="5122" max="5123" width="11.5703125" style="12" customWidth="1"/>
    <col min="5124" max="5124" width="12.5703125" style="12" customWidth="1"/>
    <col min="5125" max="5125" width="11.28515625" style="12" customWidth="1"/>
    <col min="5126" max="5126" width="9.5703125" style="12" customWidth="1"/>
    <col min="5127" max="5127" width="9.7109375" style="12" customWidth="1"/>
    <col min="5128" max="5128" width="11.42578125" style="12" customWidth="1"/>
    <col min="5129" max="5129" width="11.7109375" style="12" customWidth="1"/>
    <col min="5130" max="5130" width="12.140625" style="12" customWidth="1"/>
    <col min="5131" max="5131" width="10.140625" style="12" customWidth="1"/>
    <col min="5132" max="5132" width="12.7109375" style="12" customWidth="1"/>
    <col min="5133" max="5133" width="9.140625" style="12"/>
    <col min="5134" max="5134" width="11.42578125" style="12" customWidth="1"/>
    <col min="5135" max="5376" width="9.140625" style="12"/>
    <col min="5377" max="5377" width="7.7109375" style="12" customWidth="1"/>
    <col min="5378" max="5379" width="11.5703125" style="12" customWidth="1"/>
    <col min="5380" max="5380" width="12.5703125" style="12" customWidth="1"/>
    <col min="5381" max="5381" width="11.28515625" style="12" customWidth="1"/>
    <col min="5382" max="5382" width="9.5703125" style="12" customWidth="1"/>
    <col min="5383" max="5383" width="9.7109375" style="12" customWidth="1"/>
    <col min="5384" max="5384" width="11.42578125" style="12" customWidth="1"/>
    <col min="5385" max="5385" width="11.7109375" style="12" customWidth="1"/>
    <col min="5386" max="5386" width="12.140625" style="12" customWidth="1"/>
    <col min="5387" max="5387" width="10.140625" style="12" customWidth="1"/>
    <col min="5388" max="5388" width="12.7109375" style="12" customWidth="1"/>
    <col min="5389" max="5389" width="9.140625" style="12"/>
    <col min="5390" max="5390" width="11.42578125" style="12" customWidth="1"/>
    <col min="5391" max="5632" width="9.140625" style="12"/>
    <col min="5633" max="5633" width="7.7109375" style="12" customWidth="1"/>
    <col min="5634" max="5635" width="11.5703125" style="12" customWidth="1"/>
    <col min="5636" max="5636" width="12.5703125" style="12" customWidth="1"/>
    <col min="5637" max="5637" width="11.28515625" style="12" customWidth="1"/>
    <col min="5638" max="5638" width="9.5703125" style="12" customWidth="1"/>
    <col min="5639" max="5639" width="9.7109375" style="12" customWidth="1"/>
    <col min="5640" max="5640" width="11.42578125" style="12" customWidth="1"/>
    <col min="5641" max="5641" width="11.7109375" style="12" customWidth="1"/>
    <col min="5642" max="5642" width="12.140625" style="12" customWidth="1"/>
    <col min="5643" max="5643" width="10.140625" style="12" customWidth="1"/>
    <col min="5644" max="5644" width="12.7109375" style="12" customWidth="1"/>
    <col min="5645" max="5645" width="9.140625" style="12"/>
    <col min="5646" max="5646" width="11.42578125" style="12" customWidth="1"/>
    <col min="5647" max="5888" width="9.140625" style="12"/>
    <col min="5889" max="5889" width="7.7109375" style="12" customWidth="1"/>
    <col min="5890" max="5891" width="11.5703125" style="12" customWidth="1"/>
    <col min="5892" max="5892" width="12.5703125" style="12" customWidth="1"/>
    <col min="5893" max="5893" width="11.28515625" style="12" customWidth="1"/>
    <col min="5894" max="5894" width="9.5703125" style="12" customWidth="1"/>
    <col min="5895" max="5895" width="9.7109375" style="12" customWidth="1"/>
    <col min="5896" max="5896" width="11.42578125" style="12" customWidth="1"/>
    <col min="5897" max="5897" width="11.7109375" style="12" customWidth="1"/>
    <col min="5898" max="5898" width="12.140625" style="12" customWidth="1"/>
    <col min="5899" max="5899" width="10.140625" style="12" customWidth="1"/>
    <col min="5900" max="5900" width="12.7109375" style="12" customWidth="1"/>
    <col min="5901" max="5901" width="9.140625" style="12"/>
    <col min="5902" max="5902" width="11.42578125" style="12" customWidth="1"/>
    <col min="5903" max="6144" width="9.140625" style="12"/>
    <col min="6145" max="6145" width="7.7109375" style="12" customWidth="1"/>
    <col min="6146" max="6147" width="11.5703125" style="12" customWidth="1"/>
    <col min="6148" max="6148" width="12.5703125" style="12" customWidth="1"/>
    <col min="6149" max="6149" width="11.28515625" style="12" customWidth="1"/>
    <col min="6150" max="6150" width="9.5703125" style="12" customWidth="1"/>
    <col min="6151" max="6151" width="9.7109375" style="12" customWidth="1"/>
    <col min="6152" max="6152" width="11.42578125" style="12" customWidth="1"/>
    <col min="6153" max="6153" width="11.7109375" style="12" customWidth="1"/>
    <col min="6154" max="6154" width="12.140625" style="12" customWidth="1"/>
    <col min="6155" max="6155" width="10.140625" style="12" customWidth="1"/>
    <col min="6156" max="6156" width="12.7109375" style="12" customWidth="1"/>
    <col min="6157" max="6157" width="9.140625" style="12"/>
    <col min="6158" max="6158" width="11.42578125" style="12" customWidth="1"/>
    <col min="6159" max="6400" width="9.140625" style="12"/>
    <col min="6401" max="6401" width="7.7109375" style="12" customWidth="1"/>
    <col min="6402" max="6403" width="11.5703125" style="12" customWidth="1"/>
    <col min="6404" max="6404" width="12.5703125" style="12" customWidth="1"/>
    <col min="6405" max="6405" width="11.28515625" style="12" customWidth="1"/>
    <col min="6406" max="6406" width="9.5703125" style="12" customWidth="1"/>
    <col min="6407" max="6407" width="9.7109375" style="12" customWidth="1"/>
    <col min="6408" max="6408" width="11.42578125" style="12" customWidth="1"/>
    <col min="6409" max="6409" width="11.7109375" style="12" customWidth="1"/>
    <col min="6410" max="6410" width="12.140625" style="12" customWidth="1"/>
    <col min="6411" max="6411" width="10.140625" style="12" customWidth="1"/>
    <col min="6412" max="6412" width="12.7109375" style="12" customWidth="1"/>
    <col min="6413" max="6413" width="9.140625" style="12"/>
    <col min="6414" max="6414" width="11.42578125" style="12" customWidth="1"/>
    <col min="6415" max="6656" width="9.140625" style="12"/>
    <col min="6657" max="6657" width="7.7109375" style="12" customWidth="1"/>
    <col min="6658" max="6659" width="11.5703125" style="12" customWidth="1"/>
    <col min="6660" max="6660" width="12.5703125" style="12" customWidth="1"/>
    <col min="6661" max="6661" width="11.28515625" style="12" customWidth="1"/>
    <col min="6662" max="6662" width="9.5703125" style="12" customWidth="1"/>
    <col min="6663" max="6663" width="9.7109375" style="12" customWidth="1"/>
    <col min="6664" max="6664" width="11.42578125" style="12" customWidth="1"/>
    <col min="6665" max="6665" width="11.7109375" style="12" customWidth="1"/>
    <col min="6666" max="6666" width="12.140625" style="12" customWidth="1"/>
    <col min="6667" max="6667" width="10.140625" style="12" customWidth="1"/>
    <col min="6668" max="6668" width="12.7109375" style="12" customWidth="1"/>
    <col min="6669" max="6669" width="9.140625" style="12"/>
    <col min="6670" max="6670" width="11.42578125" style="12" customWidth="1"/>
    <col min="6671" max="6912" width="9.140625" style="12"/>
    <col min="6913" max="6913" width="7.7109375" style="12" customWidth="1"/>
    <col min="6914" max="6915" width="11.5703125" style="12" customWidth="1"/>
    <col min="6916" max="6916" width="12.5703125" style="12" customWidth="1"/>
    <col min="6917" max="6917" width="11.28515625" style="12" customWidth="1"/>
    <col min="6918" max="6918" width="9.5703125" style="12" customWidth="1"/>
    <col min="6919" max="6919" width="9.7109375" style="12" customWidth="1"/>
    <col min="6920" max="6920" width="11.42578125" style="12" customWidth="1"/>
    <col min="6921" max="6921" width="11.7109375" style="12" customWidth="1"/>
    <col min="6922" max="6922" width="12.140625" style="12" customWidth="1"/>
    <col min="6923" max="6923" width="10.140625" style="12" customWidth="1"/>
    <col min="6924" max="6924" width="12.7109375" style="12" customWidth="1"/>
    <col min="6925" max="6925" width="9.140625" style="12"/>
    <col min="6926" max="6926" width="11.42578125" style="12" customWidth="1"/>
    <col min="6927" max="7168" width="9.140625" style="12"/>
    <col min="7169" max="7169" width="7.7109375" style="12" customWidth="1"/>
    <col min="7170" max="7171" width="11.5703125" style="12" customWidth="1"/>
    <col min="7172" max="7172" width="12.5703125" style="12" customWidth="1"/>
    <col min="7173" max="7173" width="11.28515625" style="12" customWidth="1"/>
    <col min="7174" max="7174" width="9.5703125" style="12" customWidth="1"/>
    <col min="7175" max="7175" width="9.7109375" style="12" customWidth="1"/>
    <col min="7176" max="7176" width="11.42578125" style="12" customWidth="1"/>
    <col min="7177" max="7177" width="11.7109375" style="12" customWidth="1"/>
    <col min="7178" max="7178" width="12.140625" style="12" customWidth="1"/>
    <col min="7179" max="7179" width="10.140625" style="12" customWidth="1"/>
    <col min="7180" max="7180" width="12.7109375" style="12" customWidth="1"/>
    <col min="7181" max="7181" width="9.140625" style="12"/>
    <col min="7182" max="7182" width="11.42578125" style="12" customWidth="1"/>
    <col min="7183" max="7424" width="9.140625" style="12"/>
    <col min="7425" max="7425" width="7.7109375" style="12" customWidth="1"/>
    <col min="7426" max="7427" width="11.5703125" style="12" customWidth="1"/>
    <col min="7428" max="7428" width="12.5703125" style="12" customWidth="1"/>
    <col min="7429" max="7429" width="11.28515625" style="12" customWidth="1"/>
    <col min="7430" max="7430" width="9.5703125" style="12" customWidth="1"/>
    <col min="7431" max="7431" width="9.7109375" style="12" customWidth="1"/>
    <col min="7432" max="7432" width="11.42578125" style="12" customWidth="1"/>
    <col min="7433" max="7433" width="11.7109375" style="12" customWidth="1"/>
    <col min="7434" max="7434" width="12.140625" style="12" customWidth="1"/>
    <col min="7435" max="7435" width="10.140625" style="12" customWidth="1"/>
    <col min="7436" max="7436" width="12.7109375" style="12" customWidth="1"/>
    <col min="7437" max="7437" width="9.140625" style="12"/>
    <col min="7438" max="7438" width="11.42578125" style="12" customWidth="1"/>
    <col min="7439" max="7680" width="9.140625" style="12"/>
    <col min="7681" max="7681" width="7.7109375" style="12" customWidth="1"/>
    <col min="7682" max="7683" width="11.5703125" style="12" customWidth="1"/>
    <col min="7684" max="7684" width="12.5703125" style="12" customWidth="1"/>
    <col min="7685" max="7685" width="11.28515625" style="12" customWidth="1"/>
    <col min="7686" max="7686" width="9.5703125" style="12" customWidth="1"/>
    <col min="7687" max="7687" width="9.7109375" style="12" customWidth="1"/>
    <col min="7688" max="7688" width="11.42578125" style="12" customWidth="1"/>
    <col min="7689" max="7689" width="11.7109375" style="12" customWidth="1"/>
    <col min="7690" max="7690" width="12.140625" style="12" customWidth="1"/>
    <col min="7691" max="7691" width="10.140625" style="12" customWidth="1"/>
    <col min="7692" max="7692" width="12.7109375" style="12" customWidth="1"/>
    <col min="7693" max="7693" width="9.140625" style="12"/>
    <col min="7694" max="7694" width="11.42578125" style="12" customWidth="1"/>
    <col min="7695" max="7936" width="9.140625" style="12"/>
    <col min="7937" max="7937" width="7.7109375" style="12" customWidth="1"/>
    <col min="7938" max="7939" width="11.5703125" style="12" customWidth="1"/>
    <col min="7940" max="7940" width="12.5703125" style="12" customWidth="1"/>
    <col min="7941" max="7941" width="11.28515625" style="12" customWidth="1"/>
    <col min="7942" max="7942" width="9.5703125" style="12" customWidth="1"/>
    <col min="7943" max="7943" width="9.7109375" style="12" customWidth="1"/>
    <col min="7944" max="7944" width="11.42578125" style="12" customWidth="1"/>
    <col min="7945" max="7945" width="11.7109375" style="12" customWidth="1"/>
    <col min="7946" max="7946" width="12.140625" style="12" customWidth="1"/>
    <col min="7947" max="7947" width="10.140625" style="12" customWidth="1"/>
    <col min="7948" max="7948" width="12.7109375" style="12" customWidth="1"/>
    <col min="7949" max="7949" width="9.140625" style="12"/>
    <col min="7950" max="7950" width="11.42578125" style="12" customWidth="1"/>
    <col min="7951" max="8192" width="9.140625" style="12"/>
    <col min="8193" max="8193" width="7.7109375" style="12" customWidth="1"/>
    <col min="8194" max="8195" width="11.5703125" style="12" customWidth="1"/>
    <col min="8196" max="8196" width="12.5703125" style="12" customWidth="1"/>
    <col min="8197" max="8197" width="11.28515625" style="12" customWidth="1"/>
    <col min="8198" max="8198" width="9.5703125" style="12" customWidth="1"/>
    <col min="8199" max="8199" width="9.7109375" style="12" customWidth="1"/>
    <col min="8200" max="8200" width="11.42578125" style="12" customWidth="1"/>
    <col min="8201" max="8201" width="11.7109375" style="12" customWidth="1"/>
    <col min="8202" max="8202" width="12.140625" style="12" customWidth="1"/>
    <col min="8203" max="8203" width="10.140625" style="12" customWidth="1"/>
    <col min="8204" max="8204" width="12.7109375" style="12" customWidth="1"/>
    <col min="8205" max="8205" width="9.140625" style="12"/>
    <col min="8206" max="8206" width="11.42578125" style="12" customWidth="1"/>
    <col min="8207" max="8448" width="9.140625" style="12"/>
    <col min="8449" max="8449" width="7.7109375" style="12" customWidth="1"/>
    <col min="8450" max="8451" width="11.5703125" style="12" customWidth="1"/>
    <col min="8452" max="8452" width="12.5703125" style="12" customWidth="1"/>
    <col min="8453" max="8453" width="11.28515625" style="12" customWidth="1"/>
    <col min="8454" max="8454" width="9.5703125" style="12" customWidth="1"/>
    <col min="8455" max="8455" width="9.7109375" style="12" customWidth="1"/>
    <col min="8456" max="8456" width="11.42578125" style="12" customWidth="1"/>
    <col min="8457" max="8457" width="11.7109375" style="12" customWidth="1"/>
    <col min="8458" max="8458" width="12.140625" style="12" customWidth="1"/>
    <col min="8459" max="8459" width="10.140625" style="12" customWidth="1"/>
    <col min="8460" max="8460" width="12.7109375" style="12" customWidth="1"/>
    <col min="8461" max="8461" width="9.140625" style="12"/>
    <col min="8462" max="8462" width="11.42578125" style="12" customWidth="1"/>
    <col min="8463" max="8704" width="9.140625" style="12"/>
    <col min="8705" max="8705" width="7.7109375" style="12" customWidth="1"/>
    <col min="8706" max="8707" width="11.5703125" style="12" customWidth="1"/>
    <col min="8708" max="8708" width="12.5703125" style="12" customWidth="1"/>
    <col min="8709" max="8709" width="11.28515625" style="12" customWidth="1"/>
    <col min="8710" max="8710" width="9.5703125" style="12" customWidth="1"/>
    <col min="8711" max="8711" width="9.7109375" style="12" customWidth="1"/>
    <col min="8712" max="8712" width="11.42578125" style="12" customWidth="1"/>
    <col min="8713" max="8713" width="11.7109375" style="12" customWidth="1"/>
    <col min="8714" max="8714" width="12.140625" style="12" customWidth="1"/>
    <col min="8715" max="8715" width="10.140625" style="12" customWidth="1"/>
    <col min="8716" max="8716" width="12.7109375" style="12" customWidth="1"/>
    <col min="8717" max="8717" width="9.140625" style="12"/>
    <col min="8718" max="8718" width="11.42578125" style="12" customWidth="1"/>
    <col min="8719" max="8960" width="9.140625" style="12"/>
    <col min="8961" max="8961" width="7.7109375" style="12" customWidth="1"/>
    <col min="8962" max="8963" width="11.5703125" style="12" customWidth="1"/>
    <col min="8964" max="8964" width="12.5703125" style="12" customWidth="1"/>
    <col min="8965" max="8965" width="11.28515625" style="12" customWidth="1"/>
    <col min="8966" max="8966" width="9.5703125" style="12" customWidth="1"/>
    <col min="8967" max="8967" width="9.7109375" style="12" customWidth="1"/>
    <col min="8968" max="8968" width="11.42578125" style="12" customWidth="1"/>
    <col min="8969" max="8969" width="11.7109375" style="12" customWidth="1"/>
    <col min="8970" max="8970" width="12.140625" style="12" customWidth="1"/>
    <col min="8971" max="8971" width="10.140625" style="12" customWidth="1"/>
    <col min="8972" max="8972" width="12.7109375" style="12" customWidth="1"/>
    <col min="8973" max="8973" width="9.140625" style="12"/>
    <col min="8974" max="8974" width="11.42578125" style="12" customWidth="1"/>
    <col min="8975" max="9216" width="9.140625" style="12"/>
    <col min="9217" max="9217" width="7.7109375" style="12" customWidth="1"/>
    <col min="9218" max="9219" width="11.5703125" style="12" customWidth="1"/>
    <col min="9220" max="9220" width="12.5703125" style="12" customWidth="1"/>
    <col min="9221" max="9221" width="11.28515625" style="12" customWidth="1"/>
    <col min="9222" max="9222" width="9.5703125" style="12" customWidth="1"/>
    <col min="9223" max="9223" width="9.7109375" style="12" customWidth="1"/>
    <col min="9224" max="9224" width="11.42578125" style="12" customWidth="1"/>
    <col min="9225" max="9225" width="11.7109375" style="12" customWidth="1"/>
    <col min="9226" max="9226" width="12.140625" style="12" customWidth="1"/>
    <col min="9227" max="9227" width="10.140625" style="12" customWidth="1"/>
    <col min="9228" max="9228" width="12.7109375" style="12" customWidth="1"/>
    <col min="9229" max="9229" width="9.140625" style="12"/>
    <col min="9230" max="9230" width="11.42578125" style="12" customWidth="1"/>
    <col min="9231" max="9472" width="9.140625" style="12"/>
    <col min="9473" max="9473" width="7.7109375" style="12" customWidth="1"/>
    <col min="9474" max="9475" width="11.5703125" style="12" customWidth="1"/>
    <col min="9476" max="9476" width="12.5703125" style="12" customWidth="1"/>
    <col min="9477" max="9477" width="11.28515625" style="12" customWidth="1"/>
    <col min="9478" max="9478" width="9.5703125" style="12" customWidth="1"/>
    <col min="9479" max="9479" width="9.7109375" style="12" customWidth="1"/>
    <col min="9480" max="9480" width="11.42578125" style="12" customWidth="1"/>
    <col min="9481" max="9481" width="11.7109375" style="12" customWidth="1"/>
    <col min="9482" max="9482" width="12.140625" style="12" customWidth="1"/>
    <col min="9483" max="9483" width="10.140625" style="12" customWidth="1"/>
    <col min="9484" max="9484" width="12.7109375" style="12" customWidth="1"/>
    <col min="9485" max="9485" width="9.140625" style="12"/>
    <col min="9486" max="9486" width="11.42578125" style="12" customWidth="1"/>
    <col min="9487" max="9728" width="9.140625" style="12"/>
    <col min="9729" max="9729" width="7.7109375" style="12" customWidth="1"/>
    <col min="9730" max="9731" width="11.5703125" style="12" customWidth="1"/>
    <col min="9732" max="9732" width="12.5703125" style="12" customWidth="1"/>
    <col min="9733" max="9733" width="11.28515625" style="12" customWidth="1"/>
    <col min="9734" max="9734" width="9.5703125" style="12" customWidth="1"/>
    <col min="9735" max="9735" width="9.7109375" style="12" customWidth="1"/>
    <col min="9736" max="9736" width="11.42578125" style="12" customWidth="1"/>
    <col min="9737" max="9737" width="11.7109375" style="12" customWidth="1"/>
    <col min="9738" max="9738" width="12.140625" style="12" customWidth="1"/>
    <col min="9739" max="9739" width="10.140625" style="12" customWidth="1"/>
    <col min="9740" max="9740" width="12.7109375" style="12" customWidth="1"/>
    <col min="9741" max="9741" width="9.140625" style="12"/>
    <col min="9742" max="9742" width="11.42578125" style="12" customWidth="1"/>
    <col min="9743" max="9984" width="9.140625" style="12"/>
    <col min="9985" max="9985" width="7.7109375" style="12" customWidth="1"/>
    <col min="9986" max="9987" width="11.5703125" style="12" customWidth="1"/>
    <col min="9988" max="9988" width="12.5703125" style="12" customWidth="1"/>
    <col min="9989" max="9989" width="11.28515625" style="12" customWidth="1"/>
    <col min="9990" max="9990" width="9.5703125" style="12" customWidth="1"/>
    <col min="9991" max="9991" width="9.7109375" style="12" customWidth="1"/>
    <col min="9992" max="9992" width="11.42578125" style="12" customWidth="1"/>
    <col min="9993" max="9993" width="11.7109375" style="12" customWidth="1"/>
    <col min="9994" max="9994" width="12.140625" style="12" customWidth="1"/>
    <col min="9995" max="9995" width="10.140625" style="12" customWidth="1"/>
    <col min="9996" max="9996" width="12.7109375" style="12" customWidth="1"/>
    <col min="9997" max="9997" width="9.140625" style="12"/>
    <col min="9998" max="9998" width="11.42578125" style="12" customWidth="1"/>
    <col min="9999" max="10240" width="9.140625" style="12"/>
    <col min="10241" max="10241" width="7.7109375" style="12" customWidth="1"/>
    <col min="10242" max="10243" width="11.5703125" style="12" customWidth="1"/>
    <col min="10244" max="10244" width="12.5703125" style="12" customWidth="1"/>
    <col min="10245" max="10245" width="11.28515625" style="12" customWidth="1"/>
    <col min="10246" max="10246" width="9.5703125" style="12" customWidth="1"/>
    <col min="10247" max="10247" width="9.7109375" style="12" customWidth="1"/>
    <col min="10248" max="10248" width="11.42578125" style="12" customWidth="1"/>
    <col min="10249" max="10249" width="11.7109375" style="12" customWidth="1"/>
    <col min="10250" max="10250" width="12.140625" style="12" customWidth="1"/>
    <col min="10251" max="10251" width="10.140625" style="12" customWidth="1"/>
    <col min="10252" max="10252" width="12.7109375" style="12" customWidth="1"/>
    <col min="10253" max="10253" width="9.140625" style="12"/>
    <col min="10254" max="10254" width="11.42578125" style="12" customWidth="1"/>
    <col min="10255" max="10496" width="9.140625" style="12"/>
    <col min="10497" max="10497" width="7.7109375" style="12" customWidth="1"/>
    <col min="10498" max="10499" width="11.5703125" style="12" customWidth="1"/>
    <col min="10500" max="10500" width="12.5703125" style="12" customWidth="1"/>
    <col min="10501" max="10501" width="11.28515625" style="12" customWidth="1"/>
    <col min="10502" max="10502" width="9.5703125" style="12" customWidth="1"/>
    <col min="10503" max="10503" width="9.7109375" style="12" customWidth="1"/>
    <col min="10504" max="10504" width="11.42578125" style="12" customWidth="1"/>
    <col min="10505" max="10505" width="11.7109375" style="12" customWidth="1"/>
    <col min="10506" max="10506" width="12.140625" style="12" customWidth="1"/>
    <col min="10507" max="10507" width="10.140625" style="12" customWidth="1"/>
    <col min="10508" max="10508" width="12.7109375" style="12" customWidth="1"/>
    <col min="10509" max="10509" width="9.140625" style="12"/>
    <col min="10510" max="10510" width="11.42578125" style="12" customWidth="1"/>
    <col min="10511" max="10752" width="9.140625" style="12"/>
    <col min="10753" max="10753" width="7.7109375" style="12" customWidth="1"/>
    <col min="10754" max="10755" width="11.5703125" style="12" customWidth="1"/>
    <col min="10756" max="10756" width="12.5703125" style="12" customWidth="1"/>
    <col min="10757" max="10757" width="11.28515625" style="12" customWidth="1"/>
    <col min="10758" max="10758" width="9.5703125" style="12" customWidth="1"/>
    <col min="10759" max="10759" width="9.7109375" style="12" customWidth="1"/>
    <col min="10760" max="10760" width="11.42578125" style="12" customWidth="1"/>
    <col min="10761" max="10761" width="11.7109375" style="12" customWidth="1"/>
    <col min="10762" max="10762" width="12.140625" style="12" customWidth="1"/>
    <col min="10763" max="10763" width="10.140625" style="12" customWidth="1"/>
    <col min="10764" max="10764" width="12.7109375" style="12" customWidth="1"/>
    <col min="10765" max="10765" width="9.140625" style="12"/>
    <col min="10766" max="10766" width="11.42578125" style="12" customWidth="1"/>
    <col min="10767" max="11008" width="9.140625" style="12"/>
    <col min="11009" max="11009" width="7.7109375" style="12" customWidth="1"/>
    <col min="11010" max="11011" width="11.5703125" style="12" customWidth="1"/>
    <col min="11012" max="11012" width="12.5703125" style="12" customWidth="1"/>
    <col min="11013" max="11013" width="11.28515625" style="12" customWidth="1"/>
    <col min="11014" max="11014" width="9.5703125" style="12" customWidth="1"/>
    <col min="11015" max="11015" width="9.7109375" style="12" customWidth="1"/>
    <col min="11016" max="11016" width="11.42578125" style="12" customWidth="1"/>
    <col min="11017" max="11017" width="11.7109375" style="12" customWidth="1"/>
    <col min="11018" max="11018" width="12.140625" style="12" customWidth="1"/>
    <col min="11019" max="11019" width="10.140625" style="12" customWidth="1"/>
    <col min="11020" max="11020" width="12.7109375" style="12" customWidth="1"/>
    <col min="11021" max="11021" width="9.140625" style="12"/>
    <col min="11022" max="11022" width="11.42578125" style="12" customWidth="1"/>
    <col min="11023" max="11264" width="9.140625" style="12"/>
    <col min="11265" max="11265" width="7.7109375" style="12" customWidth="1"/>
    <col min="11266" max="11267" width="11.5703125" style="12" customWidth="1"/>
    <col min="11268" max="11268" width="12.5703125" style="12" customWidth="1"/>
    <col min="11269" max="11269" width="11.28515625" style="12" customWidth="1"/>
    <col min="11270" max="11270" width="9.5703125" style="12" customWidth="1"/>
    <col min="11271" max="11271" width="9.7109375" style="12" customWidth="1"/>
    <col min="11272" max="11272" width="11.42578125" style="12" customWidth="1"/>
    <col min="11273" max="11273" width="11.7109375" style="12" customWidth="1"/>
    <col min="11274" max="11274" width="12.140625" style="12" customWidth="1"/>
    <col min="11275" max="11275" width="10.140625" style="12" customWidth="1"/>
    <col min="11276" max="11276" width="12.7109375" style="12" customWidth="1"/>
    <col min="11277" max="11277" width="9.140625" style="12"/>
    <col min="11278" max="11278" width="11.42578125" style="12" customWidth="1"/>
    <col min="11279" max="11520" width="9.140625" style="12"/>
    <col min="11521" max="11521" width="7.7109375" style="12" customWidth="1"/>
    <col min="11522" max="11523" width="11.5703125" style="12" customWidth="1"/>
    <col min="11524" max="11524" width="12.5703125" style="12" customWidth="1"/>
    <col min="11525" max="11525" width="11.28515625" style="12" customWidth="1"/>
    <col min="11526" max="11526" width="9.5703125" style="12" customWidth="1"/>
    <col min="11527" max="11527" width="9.7109375" style="12" customWidth="1"/>
    <col min="11528" max="11528" width="11.42578125" style="12" customWidth="1"/>
    <col min="11529" max="11529" width="11.7109375" style="12" customWidth="1"/>
    <col min="11530" max="11530" width="12.140625" style="12" customWidth="1"/>
    <col min="11531" max="11531" width="10.140625" style="12" customWidth="1"/>
    <col min="11532" max="11532" width="12.7109375" style="12" customWidth="1"/>
    <col min="11533" max="11533" width="9.140625" style="12"/>
    <col min="11534" max="11534" width="11.42578125" style="12" customWidth="1"/>
    <col min="11535" max="11776" width="9.140625" style="12"/>
    <col min="11777" max="11777" width="7.7109375" style="12" customWidth="1"/>
    <col min="11778" max="11779" width="11.5703125" style="12" customWidth="1"/>
    <col min="11780" max="11780" width="12.5703125" style="12" customWidth="1"/>
    <col min="11781" max="11781" width="11.28515625" style="12" customWidth="1"/>
    <col min="11782" max="11782" width="9.5703125" style="12" customWidth="1"/>
    <col min="11783" max="11783" width="9.7109375" style="12" customWidth="1"/>
    <col min="11784" max="11784" width="11.42578125" style="12" customWidth="1"/>
    <col min="11785" max="11785" width="11.7109375" style="12" customWidth="1"/>
    <col min="11786" max="11786" width="12.140625" style="12" customWidth="1"/>
    <col min="11787" max="11787" width="10.140625" style="12" customWidth="1"/>
    <col min="11788" max="11788" width="12.7109375" style="12" customWidth="1"/>
    <col min="11789" max="11789" width="9.140625" style="12"/>
    <col min="11790" max="11790" width="11.42578125" style="12" customWidth="1"/>
    <col min="11791" max="12032" width="9.140625" style="12"/>
    <col min="12033" max="12033" width="7.7109375" style="12" customWidth="1"/>
    <col min="12034" max="12035" width="11.5703125" style="12" customWidth="1"/>
    <col min="12036" max="12036" width="12.5703125" style="12" customWidth="1"/>
    <col min="12037" max="12037" width="11.28515625" style="12" customWidth="1"/>
    <col min="12038" max="12038" width="9.5703125" style="12" customWidth="1"/>
    <col min="12039" max="12039" width="9.7109375" style="12" customWidth="1"/>
    <col min="12040" max="12040" width="11.42578125" style="12" customWidth="1"/>
    <col min="12041" max="12041" width="11.7109375" style="12" customWidth="1"/>
    <col min="12042" max="12042" width="12.140625" style="12" customWidth="1"/>
    <col min="12043" max="12043" width="10.140625" style="12" customWidth="1"/>
    <col min="12044" max="12044" width="12.7109375" style="12" customWidth="1"/>
    <col min="12045" max="12045" width="9.140625" style="12"/>
    <col min="12046" max="12046" width="11.42578125" style="12" customWidth="1"/>
    <col min="12047" max="12288" width="9.140625" style="12"/>
    <col min="12289" max="12289" width="7.7109375" style="12" customWidth="1"/>
    <col min="12290" max="12291" width="11.5703125" style="12" customWidth="1"/>
    <col min="12292" max="12292" width="12.5703125" style="12" customWidth="1"/>
    <col min="12293" max="12293" width="11.28515625" style="12" customWidth="1"/>
    <col min="12294" max="12294" width="9.5703125" style="12" customWidth="1"/>
    <col min="12295" max="12295" width="9.7109375" style="12" customWidth="1"/>
    <col min="12296" max="12296" width="11.42578125" style="12" customWidth="1"/>
    <col min="12297" max="12297" width="11.7109375" style="12" customWidth="1"/>
    <col min="12298" max="12298" width="12.140625" style="12" customWidth="1"/>
    <col min="12299" max="12299" width="10.140625" style="12" customWidth="1"/>
    <col min="12300" max="12300" width="12.7109375" style="12" customWidth="1"/>
    <col min="12301" max="12301" width="9.140625" style="12"/>
    <col min="12302" max="12302" width="11.42578125" style="12" customWidth="1"/>
    <col min="12303" max="12544" width="9.140625" style="12"/>
    <col min="12545" max="12545" width="7.7109375" style="12" customWidth="1"/>
    <col min="12546" max="12547" width="11.5703125" style="12" customWidth="1"/>
    <col min="12548" max="12548" width="12.5703125" style="12" customWidth="1"/>
    <col min="12549" max="12549" width="11.28515625" style="12" customWidth="1"/>
    <col min="12550" max="12550" width="9.5703125" style="12" customWidth="1"/>
    <col min="12551" max="12551" width="9.7109375" style="12" customWidth="1"/>
    <col min="12552" max="12552" width="11.42578125" style="12" customWidth="1"/>
    <col min="12553" max="12553" width="11.7109375" style="12" customWidth="1"/>
    <col min="12554" max="12554" width="12.140625" style="12" customWidth="1"/>
    <col min="12555" max="12555" width="10.140625" style="12" customWidth="1"/>
    <col min="12556" max="12556" width="12.7109375" style="12" customWidth="1"/>
    <col min="12557" max="12557" width="9.140625" style="12"/>
    <col min="12558" max="12558" width="11.42578125" style="12" customWidth="1"/>
    <col min="12559" max="12800" width="9.140625" style="12"/>
    <col min="12801" max="12801" width="7.7109375" style="12" customWidth="1"/>
    <col min="12802" max="12803" width="11.5703125" style="12" customWidth="1"/>
    <col min="12804" max="12804" width="12.5703125" style="12" customWidth="1"/>
    <col min="12805" max="12805" width="11.28515625" style="12" customWidth="1"/>
    <col min="12806" max="12806" width="9.5703125" style="12" customWidth="1"/>
    <col min="12807" max="12807" width="9.7109375" style="12" customWidth="1"/>
    <col min="12808" max="12808" width="11.42578125" style="12" customWidth="1"/>
    <col min="12809" max="12809" width="11.7109375" style="12" customWidth="1"/>
    <col min="12810" max="12810" width="12.140625" style="12" customWidth="1"/>
    <col min="12811" max="12811" width="10.140625" style="12" customWidth="1"/>
    <col min="12812" max="12812" width="12.7109375" style="12" customWidth="1"/>
    <col min="12813" max="12813" width="9.140625" style="12"/>
    <col min="12814" max="12814" width="11.42578125" style="12" customWidth="1"/>
    <col min="12815" max="13056" width="9.140625" style="12"/>
    <col min="13057" max="13057" width="7.7109375" style="12" customWidth="1"/>
    <col min="13058" max="13059" width="11.5703125" style="12" customWidth="1"/>
    <col min="13060" max="13060" width="12.5703125" style="12" customWidth="1"/>
    <col min="13061" max="13061" width="11.28515625" style="12" customWidth="1"/>
    <col min="13062" max="13062" width="9.5703125" style="12" customWidth="1"/>
    <col min="13063" max="13063" width="9.7109375" style="12" customWidth="1"/>
    <col min="13064" max="13064" width="11.42578125" style="12" customWidth="1"/>
    <col min="13065" max="13065" width="11.7109375" style="12" customWidth="1"/>
    <col min="13066" max="13066" width="12.140625" style="12" customWidth="1"/>
    <col min="13067" max="13067" width="10.140625" style="12" customWidth="1"/>
    <col min="13068" max="13068" width="12.7109375" style="12" customWidth="1"/>
    <col min="13069" max="13069" width="9.140625" style="12"/>
    <col min="13070" max="13070" width="11.42578125" style="12" customWidth="1"/>
    <col min="13071" max="13312" width="9.140625" style="12"/>
    <col min="13313" max="13313" width="7.7109375" style="12" customWidth="1"/>
    <col min="13314" max="13315" width="11.5703125" style="12" customWidth="1"/>
    <col min="13316" max="13316" width="12.5703125" style="12" customWidth="1"/>
    <col min="13317" max="13317" width="11.28515625" style="12" customWidth="1"/>
    <col min="13318" max="13318" width="9.5703125" style="12" customWidth="1"/>
    <col min="13319" max="13319" width="9.7109375" style="12" customWidth="1"/>
    <col min="13320" max="13320" width="11.42578125" style="12" customWidth="1"/>
    <col min="13321" max="13321" width="11.7109375" style="12" customWidth="1"/>
    <col min="13322" max="13322" width="12.140625" style="12" customWidth="1"/>
    <col min="13323" max="13323" width="10.140625" style="12" customWidth="1"/>
    <col min="13324" max="13324" width="12.7109375" style="12" customWidth="1"/>
    <col min="13325" max="13325" width="9.140625" style="12"/>
    <col min="13326" max="13326" width="11.42578125" style="12" customWidth="1"/>
    <col min="13327" max="13568" width="9.140625" style="12"/>
    <col min="13569" max="13569" width="7.7109375" style="12" customWidth="1"/>
    <col min="13570" max="13571" width="11.5703125" style="12" customWidth="1"/>
    <col min="13572" max="13572" width="12.5703125" style="12" customWidth="1"/>
    <col min="13573" max="13573" width="11.28515625" style="12" customWidth="1"/>
    <col min="13574" max="13574" width="9.5703125" style="12" customWidth="1"/>
    <col min="13575" max="13575" width="9.7109375" style="12" customWidth="1"/>
    <col min="13576" max="13576" width="11.42578125" style="12" customWidth="1"/>
    <col min="13577" max="13577" width="11.7109375" style="12" customWidth="1"/>
    <col min="13578" max="13578" width="12.140625" style="12" customWidth="1"/>
    <col min="13579" max="13579" width="10.140625" style="12" customWidth="1"/>
    <col min="13580" max="13580" width="12.7109375" style="12" customWidth="1"/>
    <col min="13581" max="13581" width="9.140625" style="12"/>
    <col min="13582" max="13582" width="11.42578125" style="12" customWidth="1"/>
    <col min="13583" max="13824" width="9.140625" style="12"/>
    <col min="13825" max="13825" width="7.7109375" style="12" customWidth="1"/>
    <col min="13826" max="13827" width="11.5703125" style="12" customWidth="1"/>
    <col min="13828" max="13828" width="12.5703125" style="12" customWidth="1"/>
    <col min="13829" max="13829" width="11.28515625" style="12" customWidth="1"/>
    <col min="13830" max="13830" width="9.5703125" style="12" customWidth="1"/>
    <col min="13831" max="13831" width="9.7109375" style="12" customWidth="1"/>
    <col min="13832" max="13832" width="11.42578125" style="12" customWidth="1"/>
    <col min="13833" max="13833" width="11.7109375" style="12" customWidth="1"/>
    <col min="13834" max="13834" width="12.140625" style="12" customWidth="1"/>
    <col min="13835" max="13835" width="10.140625" style="12" customWidth="1"/>
    <col min="13836" max="13836" width="12.7109375" style="12" customWidth="1"/>
    <col min="13837" max="13837" width="9.140625" style="12"/>
    <col min="13838" max="13838" width="11.42578125" style="12" customWidth="1"/>
    <col min="13839" max="14080" width="9.140625" style="12"/>
    <col min="14081" max="14081" width="7.7109375" style="12" customWidth="1"/>
    <col min="14082" max="14083" width="11.5703125" style="12" customWidth="1"/>
    <col min="14084" max="14084" width="12.5703125" style="12" customWidth="1"/>
    <col min="14085" max="14085" width="11.28515625" style="12" customWidth="1"/>
    <col min="14086" max="14086" width="9.5703125" style="12" customWidth="1"/>
    <col min="14087" max="14087" width="9.7109375" style="12" customWidth="1"/>
    <col min="14088" max="14088" width="11.42578125" style="12" customWidth="1"/>
    <col min="14089" max="14089" width="11.7109375" style="12" customWidth="1"/>
    <col min="14090" max="14090" width="12.140625" style="12" customWidth="1"/>
    <col min="14091" max="14091" width="10.140625" style="12" customWidth="1"/>
    <col min="14092" max="14092" width="12.7109375" style="12" customWidth="1"/>
    <col min="14093" max="14093" width="9.140625" style="12"/>
    <col min="14094" max="14094" width="11.42578125" style="12" customWidth="1"/>
    <col min="14095" max="14336" width="9.140625" style="12"/>
    <col min="14337" max="14337" width="7.7109375" style="12" customWidth="1"/>
    <col min="14338" max="14339" width="11.5703125" style="12" customWidth="1"/>
    <col min="14340" max="14340" width="12.5703125" style="12" customWidth="1"/>
    <col min="14341" max="14341" width="11.28515625" style="12" customWidth="1"/>
    <col min="14342" max="14342" width="9.5703125" style="12" customWidth="1"/>
    <col min="14343" max="14343" width="9.7109375" style="12" customWidth="1"/>
    <col min="14344" max="14344" width="11.42578125" style="12" customWidth="1"/>
    <col min="14345" max="14345" width="11.7109375" style="12" customWidth="1"/>
    <col min="14346" max="14346" width="12.140625" style="12" customWidth="1"/>
    <col min="14347" max="14347" width="10.140625" style="12" customWidth="1"/>
    <col min="14348" max="14348" width="12.7109375" style="12" customWidth="1"/>
    <col min="14349" max="14349" width="9.140625" style="12"/>
    <col min="14350" max="14350" width="11.42578125" style="12" customWidth="1"/>
    <col min="14351" max="14592" width="9.140625" style="12"/>
    <col min="14593" max="14593" width="7.7109375" style="12" customWidth="1"/>
    <col min="14594" max="14595" width="11.5703125" style="12" customWidth="1"/>
    <col min="14596" max="14596" width="12.5703125" style="12" customWidth="1"/>
    <col min="14597" max="14597" width="11.28515625" style="12" customWidth="1"/>
    <col min="14598" max="14598" width="9.5703125" style="12" customWidth="1"/>
    <col min="14599" max="14599" width="9.7109375" style="12" customWidth="1"/>
    <col min="14600" max="14600" width="11.42578125" style="12" customWidth="1"/>
    <col min="14601" max="14601" width="11.7109375" style="12" customWidth="1"/>
    <col min="14602" max="14602" width="12.140625" style="12" customWidth="1"/>
    <col min="14603" max="14603" width="10.140625" style="12" customWidth="1"/>
    <col min="14604" max="14604" width="12.7109375" style="12" customWidth="1"/>
    <col min="14605" max="14605" width="9.140625" style="12"/>
    <col min="14606" max="14606" width="11.42578125" style="12" customWidth="1"/>
    <col min="14607" max="14848" width="9.140625" style="12"/>
    <col min="14849" max="14849" width="7.7109375" style="12" customWidth="1"/>
    <col min="14850" max="14851" width="11.5703125" style="12" customWidth="1"/>
    <col min="14852" max="14852" width="12.5703125" style="12" customWidth="1"/>
    <col min="14853" max="14853" width="11.28515625" style="12" customWidth="1"/>
    <col min="14854" max="14854" width="9.5703125" style="12" customWidth="1"/>
    <col min="14855" max="14855" width="9.7109375" style="12" customWidth="1"/>
    <col min="14856" max="14856" width="11.42578125" style="12" customWidth="1"/>
    <col min="14857" max="14857" width="11.7109375" style="12" customWidth="1"/>
    <col min="14858" max="14858" width="12.140625" style="12" customWidth="1"/>
    <col min="14859" max="14859" width="10.140625" style="12" customWidth="1"/>
    <col min="14860" max="14860" width="12.7109375" style="12" customWidth="1"/>
    <col min="14861" max="14861" width="9.140625" style="12"/>
    <col min="14862" max="14862" width="11.42578125" style="12" customWidth="1"/>
    <col min="14863" max="15104" width="9.140625" style="12"/>
    <col min="15105" max="15105" width="7.7109375" style="12" customWidth="1"/>
    <col min="15106" max="15107" width="11.5703125" style="12" customWidth="1"/>
    <col min="15108" max="15108" width="12.5703125" style="12" customWidth="1"/>
    <col min="15109" max="15109" width="11.28515625" style="12" customWidth="1"/>
    <col min="15110" max="15110" width="9.5703125" style="12" customWidth="1"/>
    <col min="15111" max="15111" width="9.7109375" style="12" customWidth="1"/>
    <col min="15112" max="15112" width="11.42578125" style="12" customWidth="1"/>
    <col min="15113" max="15113" width="11.7109375" style="12" customWidth="1"/>
    <col min="15114" max="15114" width="12.140625" style="12" customWidth="1"/>
    <col min="15115" max="15115" width="10.140625" style="12" customWidth="1"/>
    <col min="15116" max="15116" width="12.7109375" style="12" customWidth="1"/>
    <col min="15117" max="15117" width="9.140625" style="12"/>
    <col min="15118" max="15118" width="11.42578125" style="12" customWidth="1"/>
    <col min="15119" max="15360" width="9.140625" style="12"/>
    <col min="15361" max="15361" width="7.7109375" style="12" customWidth="1"/>
    <col min="15362" max="15363" width="11.5703125" style="12" customWidth="1"/>
    <col min="15364" max="15364" width="12.5703125" style="12" customWidth="1"/>
    <col min="15365" max="15365" width="11.28515625" style="12" customWidth="1"/>
    <col min="15366" max="15366" width="9.5703125" style="12" customWidth="1"/>
    <col min="15367" max="15367" width="9.7109375" style="12" customWidth="1"/>
    <col min="15368" max="15368" width="11.42578125" style="12" customWidth="1"/>
    <col min="15369" max="15369" width="11.7109375" style="12" customWidth="1"/>
    <col min="15370" max="15370" width="12.140625" style="12" customWidth="1"/>
    <col min="15371" max="15371" width="10.140625" style="12" customWidth="1"/>
    <col min="15372" max="15372" width="12.7109375" style="12" customWidth="1"/>
    <col min="15373" max="15373" width="9.140625" style="12"/>
    <col min="15374" max="15374" width="11.42578125" style="12" customWidth="1"/>
    <col min="15375" max="15616" width="9.140625" style="12"/>
    <col min="15617" max="15617" width="7.7109375" style="12" customWidth="1"/>
    <col min="15618" max="15619" width="11.5703125" style="12" customWidth="1"/>
    <col min="15620" max="15620" width="12.5703125" style="12" customWidth="1"/>
    <col min="15621" max="15621" width="11.28515625" style="12" customWidth="1"/>
    <col min="15622" max="15622" width="9.5703125" style="12" customWidth="1"/>
    <col min="15623" max="15623" width="9.7109375" style="12" customWidth="1"/>
    <col min="15624" max="15624" width="11.42578125" style="12" customWidth="1"/>
    <col min="15625" max="15625" width="11.7109375" style="12" customWidth="1"/>
    <col min="15626" max="15626" width="12.140625" style="12" customWidth="1"/>
    <col min="15627" max="15627" width="10.140625" style="12" customWidth="1"/>
    <col min="15628" max="15628" width="12.7109375" style="12" customWidth="1"/>
    <col min="15629" max="15629" width="9.140625" style="12"/>
    <col min="15630" max="15630" width="11.42578125" style="12" customWidth="1"/>
    <col min="15631" max="15872" width="9.140625" style="12"/>
    <col min="15873" max="15873" width="7.7109375" style="12" customWidth="1"/>
    <col min="15874" max="15875" width="11.5703125" style="12" customWidth="1"/>
    <col min="15876" max="15876" width="12.5703125" style="12" customWidth="1"/>
    <col min="15877" max="15877" width="11.28515625" style="12" customWidth="1"/>
    <col min="15878" max="15878" width="9.5703125" style="12" customWidth="1"/>
    <col min="15879" max="15879" width="9.7109375" style="12" customWidth="1"/>
    <col min="15880" max="15880" width="11.42578125" style="12" customWidth="1"/>
    <col min="15881" max="15881" width="11.7109375" style="12" customWidth="1"/>
    <col min="15882" max="15882" width="12.140625" style="12" customWidth="1"/>
    <col min="15883" max="15883" width="10.140625" style="12" customWidth="1"/>
    <col min="15884" max="15884" width="12.7109375" style="12" customWidth="1"/>
    <col min="15885" max="15885" width="9.140625" style="12"/>
    <col min="15886" max="15886" width="11.42578125" style="12" customWidth="1"/>
    <col min="15887" max="16128" width="9.140625" style="12"/>
    <col min="16129" max="16129" width="7.7109375" style="12" customWidth="1"/>
    <col min="16130" max="16131" width="11.5703125" style="12" customWidth="1"/>
    <col min="16132" max="16132" width="12.5703125" style="12" customWidth="1"/>
    <col min="16133" max="16133" width="11.28515625" style="12" customWidth="1"/>
    <col min="16134" max="16134" width="9.5703125" style="12" customWidth="1"/>
    <col min="16135" max="16135" width="9.7109375" style="12" customWidth="1"/>
    <col min="16136" max="16136" width="11.42578125" style="12" customWidth="1"/>
    <col min="16137" max="16137" width="11.7109375" style="12" customWidth="1"/>
    <col min="16138" max="16138" width="12.140625" style="12" customWidth="1"/>
    <col min="16139" max="16139" width="10.140625" style="12" customWidth="1"/>
    <col min="16140" max="16140" width="12.7109375" style="12" customWidth="1"/>
    <col min="16141" max="16141" width="9.140625" style="12"/>
    <col min="16142" max="16142" width="11.42578125" style="12" customWidth="1"/>
    <col min="16143" max="16384" width="9.140625" style="12"/>
  </cols>
  <sheetData>
    <row r="1" spans="1:16" x14ac:dyDescent="0.2">
      <c r="A1" s="13" t="s">
        <v>339</v>
      </c>
      <c r="B1" s="13"/>
      <c r="C1" s="13"/>
      <c r="D1" s="13"/>
      <c r="E1" s="70"/>
      <c r="F1" s="13"/>
      <c r="G1" s="13"/>
      <c r="H1" s="13"/>
      <c r="I1" s="13"/>
      <c r="J1" s="13"/>
      <c r="K1" s="13"/>
      <c r="L1" s="13"/>
      <c r="M1" s="13"/>
      <c r="N1" s="13"/>
      <c r="O1" s="13"/>
      <c r="P1" s="13"/>
    </row>
    <row r="2" spans="1:16" x14ac:dyDescent="0.2">
      <c r="A2" s="12" t="s">
        <v>21</v>
      </c>
      <c r="B2" s="71" t="s">
        <v>132</v>
      </c>
      <c r="C2" s="72" t="s">
        <v>133</v>
      </c>
      <c r="D2" s="71" t="s">
        <v>134</v>
      </c>
      <c r="E2" s="73" t="s">
        <v>135</v>
      </c>
      <c r="F2" s="71"/>
      <c r="G2" s="71"/>
      <c r="H2" s="71" t="s">
        <v>136</v>
      </c>
      <c r="I2" s="71" t="s">
        <v>137</v>
      </c>
      <c r="L2" s="72" t="s">
        <v>138</v>
      </c>
      <c r="O2" s="72" t="s">
        <v>139</v>
      </c>
    </row>
    <row r="3" spans="1:16" x14ac:dyDescent="0.2">
      <c r="A3" s="12" t="s">
        <v>140</v>
      </c>
      <c r="B3" s="71" t="s">
        <v>141</v>
      </c>
      <c r="C3" s="72" t="s">
        <v>142</v>
      </c>
      <c r="D3" s="71" t="s">
        <v>143</v>
      </c>
      <c r="E3" s="73" t="s">
        <v>144</v>
      </c>
      <c r="F3" s="71" t="s">
        <v>145</v>
      </c>
      <c r="G3" s="71" t="s">
        <v>146</v>
      </c>
      <c r="H3" s="74" t="s">
        <v>147</v>
      </c>
      <c r="I3" s="71" t="s">
        <v>148</v>
      </c>
      <c r="J3" s="71" t="s">
        <v>149</v>
      </c>
      <c r="K3" s="72" t="s">
        <v>150</v>
      </c>
      <c r="L3" s="72" t="s">
        <v>151</v>
      </c>
      <c r="M3" s="75" t="s">
        <v>152</v>
      </c>
      <c r="N3" s="72" t="s">
        <v>153</v>
      </c>
      <c r="O3" s="72" t="s">
        <v>154</v>
      </c>
      <c r="P3" s="72"/>
    </row>
    <row r="4" spans="1:16" x14ac:dyDescent="0.2">
      <c r="A4" s="12" t="s">
        <v>155</v>
      </c>
      <c r="B4" s="71" t="s">
        <v>156</v>
      </c>
      <c r="C4" s="72" t="s">
        <v>157</v>
      </c>
      <c r="D4" s="71" t="s">
        <v>158</v>
      </c>
      <c r="E4" s="73" t="s">
        <v>159</v>
      </c>
      <c r="F4" s="71" t="s">
        <v>160</v>
      </c>
      <c r="G4" s="71" t="s">
        <v>161</v>
      </c>
      <c r="H4" s="71" t="s">
        <v>162</v>
      </c>
      <c r="I4" s="71" t="s">
        <v>163</v>
      </c>
      <c r="J4" s="71" t="s">
        <v>164</v>
      </c>
      <c r="K4" s="72" t="s">
        <v>165</v>
      </c>
      <c r="L4" s="76" t="s">
        <v>165</v>
      </c>
      <c r="M4" s="75" t="s">
        <v>166</v>
      </c>
      <c r="N4" s="72" t="s">
        <v>167</v>
      </c>
      <c r="O4" s="77" t="s">
        <v>163</v>
      </c>
      <c r="P4" s="72" t="s">
        <v>168</v>
      </c>
    </row>
    <row r="5" spans="1:16" x14ac:dyDescent="0.2">
      <c r="A5" s="13"/>
      <c r="B5" s="14" t="s">
        <v>169</v>
      </c>
      <c r="C5" s="78" t="s">
        <v>170</v>
      </c>
      <c r="D5" s="14" t="s">
        <v>171</v>
      </c>
      <c r="E5" s="79" t="s">
        <v>172</v>
      </c>
      <c r="F5" s="80" t="s">
        <v>173</v>
      </c>
      <c r="G5" s="14" t="s">
        <v>174</v>
      </c>
      <c r="H5" s="14" t="s">
        <v>175</v>
      </c>
      <c r="I5" s="14" t="s">
        <v>176</v>
      </c>
      <c r="J5" s="14" t="s">
        <v>177</v>
      </c>
      <c r="K5" s="78" t="s">
        <v>178</v>
      </c>
      <c r="L5" s="78" t="s">
        <v>179</v>
      </c>
      <c r="M5" s="79" t="s">
        <v>180</v>
      </c>
      <c r="N5" s="78" t="s">
        <v>181</v>
      </c>
      <c r="O5" s="78" t="s">
        <v>182</v>
      </c>
      <c r="P5" s="78" t="s">
        <v>183</v>
      </c>
    </row>
    <row r="6" spans="1:16" x14ac:dyDescent="0.2">
      <c r="A6" s="81"/>
      <c r="B6" s="81"/>
      <c r="C6" s="82"/>
      <c r="D6" s="81"/>
      <c r="F6" s="81"/>
      <c r="G6" s="81"/>
      <c r="H6" s="81"/>
      <c r="I6" s="81"/>
      <c r="J6" s="73"/>
      <c r="K6" s="72"/>
      <c r="L6" s="72"/>
      <c r="M6" s="73"/>
      <c r="N6" s="72"/>
      <c r="O6" s="82"/>
      <c r="P6" s="72"/>
    </row>
    <row r="7" spans="1:16" ht="10.15" customHeight="1" x14ac:dyDescent="0.2">
      <c r="A7" s="16">
        <v>1978</v>
      </c>
      <c r="B7" s="140">
        <v>68.3</v>
      </c>
      <c r="C7" s="140">
        <v>65.5</v>
      </c>
      <c r="D7" s="99">
        <v>75.900000000000006</v>
      </c>
      <c r="E7" s="140">
        <v>68.099999999999994</v>
      </c>
      <c r="F7" s="140">
        <v>60.8</v>
      </c>
      <c r="G7" s="140">
        <v>68.599999999999994</v>
      </c>
      <c r="H7" s="140">
        <v>66.5</v>
      </c>
      <c r="I7" s="140">
        <v>67.7</v>
      </c>
      <c r="J7" s="99" t="s">
        <v>23</v>
      </c>
      <c r="K7" s="99" t="s">
        <v>23</v>
      </c>
      <c r="L7" s="99" t="s">
        <v>23</v>
      </c>
      <c r="M7" s="99" t="s">
        <v>23</v>
      </c>
      <c r="N7" s="99" t="s">
        <v>23</v>
      </c>
      <c r="O7" s="99" t="s">
        <v>23</v>
      </c>
      <c r="P7" s="99" t="s">
        <v>23</v>
      </c>
    </row>
    <row r="8" spans="1:16" ht="10.15" customHeight="1" x14ac:dyDescent="0.2">
      <c r="A8" s="16">
        <v>1979</v>
      </c>
      <c r="B8" s="140">
        <v>73.599999999999994</v>
      </c>
      <c r="C8" s="140">
        <v>68.8</v>
      </c>
      <c r="D8" s="99">
        <v>83.6</v>
      </c>
      <c r="E8" s="140">
        <v>74.900000000000006</v>
      </c>
      <c r="F8" s="140">
        <v>66.599999999999994</v>
      </c>
      <c r="G8" s="140">
        <v>76.8</v>
      </c>
      <c r="H8" s="140">
        <v>73</v>
      </c>
      <c r="I8" s="140">
        <v>74.599999999999994</v>
      </c>
      <c r="J8" s="99">
        <v>78.7</v>
      </c>
      <c r="K8" s="140">
        <v>70.8</v>
      </c>
      <c r="L8" s="99" t="s">
        <v>23</v>
      </c>
      <c r="M8" s="99" t="s">
        <v>23</v>
      </c>
      <c r="N8" s="99" t="s">
        <v>23</v>
      </c>
      <c r="O8" s="140">
        <v>68.2</v>
      </c>
      <c r="P8" s="140">
        <v>72</v>
      </c>
    </row>
    <row r="9" spans="1:16" ht="10.15" customHeight="1" x14ac:dyDescent="0.2">
      <c r="A9" s="16">
        <v>1980</v>
      </c>
      <c r="B9" s="140">
        <v>90.5</v>
      </c>
      <c r="C9" s="140">
        <v>107.3</v>
      </c>
      <c r="D9" s="140">
        <v>91.7</v>
      </c>
      <c r="E9" s="140">
        <v>83.9</v>
      </c>
      <c r="F9" s="140">
        <v>76.3</v>
      </c>
      <c r="G9" s="140">
        <v>85.9</v>
      </c>
      <c r="H9" s="140">
        <v>81.5</v>
      </c>
      <c r="I9" s="140">
        <v>82.8</v>
      </c>
      <c r="J9" s="99">
        <v>82.6</v>
      </c>
      <c r="K9" s="140">
        <v>77.3</v>
      </c>
      <c r="L9" s="99" t="s">
        <v>23</v>
      </c>
      <c r="M9" s="99" t="s">
        <v>23</v>
      </c>
      <c r="N9" s="99" t="s">
        <v>23</v>
      </c>
      <c r="O9" s="140">
        <v>76.2</v>
      </c>
      <c r="P9" s="140">
        <v>79.900000000000006</v>
      </c>
    </row>
    <row r="10" spans="1:16" ht="10.15" customHeight="1" x14ac:dyDescent="0.2">
      <c r="A10" s="16">
        <v>1981</v>
      </c>
      <c r="B10" s="140">
        <v>97.7</v>
      </c>
      <c r="C10" s="140">
        <v>106.9</v>
      </c>
      <c r="D10" s="140">
        <v>97.3</v>
      </c>
      <c r="E10" s="140">
        <v>92.3</v>
      </c>
      <c r="F10" s="140">
        <v>86.9</v>
      </c>
      <c r="G10" s="140">
        <v>93.2</v>
      </c>
      <c r="H10" s="140">
        <v>90.9</v>
      </c>
      <c r="I10" s="140">
        <v>90.7</v>
      </c>
      <c r="J10" s="140">
        <v>91.4</v>
      </c>
      <c r="K10" s="140">
        <v>86.6</v>
      </c>
      <c r="L10" s="99" t="s">
        <v>23</v>
      </c>
      <c r="M10" s="99" t="s">
        <v>23</v>
      </c>
      <c r="N10" s="99" t="s">
        <v>23</v>
      </c>
      <c r="O10" s="140">
        <v>86.4</v>
      </c>
      <c r="P10" s="140">
        <v>86.8</v>
      </c>
    </row>
    <row r="11" spans="1:16" ht="10.15" customHeight="1" x14ac:dyDescent="0.2">
      <c r="A11" s="16">
        <v>1982</v>
      </c>
      <c r="B11" s="140">
        <v>97.5</v>
      </c>
      <c r="C11" s="140">
        <v>97.1</v>
      </c>
      <c r="D11" s="140">
        <v>98.8</v>
      </c>
      <c r="E11" s="140">
        <v>96.5</v>
      </c>
      <c r="F11" s="140">
        <v>94.8</v>
      </c>
      <c r="G11" s="140">
        <v>96.7</v>
      </c>
      <c r="H11" s="140">
        <v>95.6</v>
      </c>
      <c r="I11" s="140">
        <v>95.4</v>
      </c>
      <c r="J11" s="140">
        <v>95.3</v>
      </c>
      <c r="K11" s="140">
        <v>95.3</v>
      </c>
      <c r="L11" s="99" t="s">
        <v>23</v>
      </c>
      <c r="M11" s="99" t="s">
        <v>23</v>
      </c>
      <c r="N11" s="99" t="s">
        <v>23</v>
      </c>
      <c r="O11" s="140">
        <v>95.9</v>
      </c>
      <c r="P11" s="140">
        <v>93.6</v>
      </c>
    </row>
    <row r="12" spans="1:16" ht="10.15" customHeight="1" x14ac:dyDescent="0.2">
      <c r="A12" s="16">
        <v>1983</v>
      </c>
      <c r="B12" s="140">
        <v>99.3</v>
      </c>
      <c r="C12" s="140">
        <v>100.6</v>
      </c>
      <c r="D12" s="140">
        <v>99.3</v>
      </c>
      <c r="E12" s="140">
        <v>99.6</v>
      </c>
      <c r="F12" s="140">
        <v>99.9</v>
      </c>
      <c r="G12" s="140">
        <v>100</v>
      </c>
      <c r="H12" s="140">
        <v>99.4</v>
      </c>
      <c r="I12" s="140">
        <v>99.6</v>
      </c>
      <c r="J12" s="140">
        <v>97.9</v>
      </c>
      <c r="K12" s="140">
        <v>97.8</v>
      </c>
      <c r="L12" s="99" t="s">
        <v>23</v>
      </c>
      <c r="M12" s="99" t="s">
        <v>23</v>
      </c>
      <c r="N12" s="99" t="s">
        <v>23</v>
      </c>
      <c r="O12" s="140">
        <v>97.9</v>
      </c>
      <c r="P12" s="140">
        <v>97.4</v>
      </c>
    </row>
    <row r="13" spans="1:16" ht="10.15" customHeight="1" x14ac:dyDescent="0.2">
      <c r="A13" s="16">
        <v>1984</v>
      </c>
      <c r="B13" s="140">
        <v>103.2</v>
      </c>
      <c r="C13" s="140">
        <v>102.3</v>
      </c>
      <c r="D13" s="140">
        <v>101.9</v>
      </c>
      <c r="E13" s="140">
        <v>103.9</v>
      </c>
      <c r="F13" s="140">
        <v>105.3</v>
      </c>
      <c r="G13" s="140">
        <v>103.3</v>
      </c>
      <c r="H13" s="140">
        <v>105</v>
      </c>
      <c r="I13" s="140">
        <v>105.1</v>
      </c>
      <c r="J13" s="140">
        <v>99.8</v>
      </c>
      <c r="K13" s="140">
        <v>100.3</v>
      </c>
      <c r="L13" s="99" t="s">
        <v>23</v>
      </c>
      <c r="M13" s="99" t="s">
        <v>23</v>
      </c>
      <c r="N13" s="99" t="s">
        <v>23</v>
      </c>
      <c r="O13" s="140">
        <v>99.7</v>
      </c>
      <c r="P13" s="140">
        <v>99.4</v>
      </c>
    </row>
    <row r="14" spans="1:16" ht="10.15" customHeight="1" x14ac:dyDescent="0.2">
      <c r="A14" s="16">
        <v>1985</v>
      </c>
      <c r="B14" s="140">
        <v>105.8</v>
      </c>
      <c r="C14" s="140">
        <v>101.7</v>
      </c>
      <c r="D14" s="140">
        <v>105.4</v>
      </c>
      <c r="E14" s="140">
        <v>107.9</v>
      </c>
      <c r="F14" s="140">
        <v>111.3</v>
      </c>
      <c r="G14" s="140">
        <v>105.8</v>
      </c>
      <c r="H14" s="140">
        <v>110.2</v>
      </c>
      <c r="I14" s="140">
        <v>110.3</v>
      </c>
      <c r="J14" s="140">
        <v>102.3</v>
      </c>
      <c r="K14" s="140">
        <v>101.8</v>
      </c>
      <c r="L14" s="99" t="s">
        <v>23</v>
      </c>
      <c r="M14" s="99" t="s">
        <v>23</v>
      </c>
      <c r="N14" s="99" t="s">
        <v>23</v>
      </c>
      <c r="O14" s="140">
        <v>102.4</v>
      </c>
      <c r="P14" s="140">
        <v>103.2</v>
      </c>
    </row>
    <row r="15" spans="1:16" ht="10.15" customHeight="1" x14ac:dyDescent="0.2">
      <c r="A15" s="16">
        <v>1986</v>
      </c>
      <c r="B15" s="140">
        <v>109</v>
      </c>
      <c r="C15" s="140">
        <v>101.8</v>
      </c>
      <c r="D15" s="140">
        <v>106.6</v>
      </c>
      <c r="E15" s="140">
        <v>110.9</v>
      </c>
      <c r="F15" s="140">
        <v>117.3</v>
      </c>
      <c r="G15" s="140">
        <v>107.7</v>
      </c>
      <c r="H15" s="140">
        <v>113.4</v>
      </c>
      <c r="I15" s="140">
        <v>114.7</v>
      </c>
      <c r="J15" s="140">
        <v>104.3</v>
      </c>
      <c r="K15" s="140">
        <v>102.8</v>
      </c>
      <c r="L15" s="99" t="s">
        <v>23</v>
      </c>
      <c r="M15" s="99" t="s">
        <v>23</v>
      </c>
      <c r="N15" s="99" t="s">
        <v>23</v>
      </c>
      <c r="O15" s="140">
        <v>105.8</v>
      </c>
      <c r="P15" s="140">
        <v>105.6</v>
      </c>
    </row>
    <row r="16" spans="1:16" ht="10.15" customHeight="1" x14ac:dyDescent="0.2">
      <c r="A16" s="16">
        <v>1987</v>
      </c>
      <c r="B16" s="140">
        <v>111</v>
      </c>
      <c r="C16" s="140">
        <v>102.6</v>
      </c>
      <c r="D16" s="140">
        <v>107.6</v>
      </c>
      <c r="E16" s="140">
        <v>114.8</v>
      </c>
      <c r="F16" s="140">
        <v>124.1</v>
      </c>
      <c r="G16" s="140">
        <v>110.7</v>
      </c>
      <c r="H16" s="140">
        <v>118.3</v>
      </c>
      <c r="I16" s="140">
        <v>119.1</v>
      </c>
      <c r="J16" s="140">
        <v>110.4</v>
      </c>
      <c r="K16" s="140">
        <v>103.6</v>
      </c>
      <c r="L16" s="99" t="s">
        <v>23</v>
      </c>
      <c r="M16" s="99" t="s">
        <v>23</v>
      </c>
      <c r="N16" s="99" t="s">
        <v>23</v>
      </c>
      <c r="O16" s="140">
        <v>107.4</v>
      </c>
      <c r="P16" s="140">
        <v>109</v>
      </c>
    </row>
    <row r="17" spans="1:16" ht="10.15" customHeight="1" x14ac:dyDescent="0.2">
      <c r="A17" s="16">
        <v>1988</v>
      </c>
      <c r="B17" s="140">
        <v>114</v>
      </c>
      <c r="C17" s="140">
        <v>105.6</v>
      </c>
      <c r="D17" s="140">
        <v>110.7</v>
      </c>
      <c r="E17" s="140">
        <v>122.1</v>
      </c>
      <c r="F17" s="140">
        <v>132.9</v>
      </c>
      <c r="G17" s="140">
        <v>118.6</v>
      </c>
      <c r="H17" s="140">
        <v>125</v>
      </c>
      <c r="I17" s="140">
        <v>124.4</v>
      </c>
      <c r="J17" s="140">
        <v>107.5</v>
      </c>
      <c r="K17" s="140">
        <v>105.7</v>
      </c>
      <c r="L17" s="99" t="s">
        <v>23</v>
      </c>
      <c r="M17" s="99" t="s">
        <v>23</v>
      </c>
      <c r="N17" s="99" t="s">
        <v>23</v>
      </c>
      <c r="O17" s="140">
        <v>111.1</v>
      </c>
      <c r="P17" s="140">
        <v>113.5</v>
      </c>
    </row>
    <row r="18" spans="1:16" ht="10.15" customHeight="1" x14ac:dyDescent="0.2">
      <c r="A18" s="16">
        <v>1989</v>
      </c>
      <c r="B18" s="140">
        <v>119.4</v>
      </c>
      <c r="C18" s="140">
        <v>113.8</v>
      </c>
      <c r="D18" s="140">
        <v>120.2</v>
      </c>
      <c r="E18" s="140">
        <v>132.4</v>
      </c>
      <c r="F18" s="140">
        <v>147.9</v>
      </c>
      <c r="G18" s="140">
        <v>129.4</v>
      </c>
      <c r="H18" s="140">
        <v>134.5</v>
      </c>
      <c r="I18" s="140">
        <v>133.4</v>
      </c>
      <c r="J18" s="140">
        <v>107.5</v>
      </c>
      <c r="K18" s="140">
        <v>105.7</v>
      </c>
      <c r="L18" s="99" t="s">
        <v>23</v>
      </c>
      <c r="M18" s="99" t="s">
        <v>23</v>
      </c>
      <c r="N18" s="99" t="s">
        <v>23</v>
      </c>
      <c r="O18" s="140">
        <v>113.3</v>
      </c>
      <c r="P18" s="140">
        <v>118.2</v>
      </c>
    </row>
    <row r="19" spans="1:16" ht="10.15" customHeight="1" x14ac:dyDescent="0.2">
      <c r="A19" s="83">
        <v>1990</v>
      </c>
      <c r="B19" s="140">
        <v>124.691666666667</v>
      </c>
      <c r="C19" s="140">
        <v>118.441666666667</v>
      </c>
      <c r="D19" s="140">
        <v>125.15</v>
      </c>
      <c r="E19" s="140">
        <v>140</v>
      </c>
      <c r="F19" s="140">
        <v>158.558333333333</v>
      </c>
      <c r="G19" s="140">
        <v>136.42500000000001</v>
      </c>
      <c r="H19" s="140">
        <v>142.683333333333</v>
      </c>
      <c r="I19" s="140">
        <v>140.9</v>
      </c>
      <c r="J19" s="140">
        <v>111.3</v>
      </c>
      <c r="K19" s="140">
        <v>108.4</v>
      </c>
      <c r="L19" s="99" t="s">
        <v>23</v>
      </c>
      <c r="M19" s="99" t="s">
        <v>23</v>
      </c>
      <c r="N19" s="99" t="s">
        <v>23</v>
      </c>
      <c r="O19" s="140">
        <v>118.8</v>
      </c>
      <c r="P19" s="140">
        <v>125.1</v>
      </c>
    </row>
    <row r="20" spans="1:16" ht="10.15" customHeight="1" x14ac:dyDescent="0.2">
      <c r="A20" s="83">
        <v>1991</v>
      </c>
      <c r="B20" s="140">
        <v>129.28333333333299</v>
      </c>
      <c r="C20" s="140">
        <v>119.933333333333</v>
      </c>
      <c r="D20" s="140">
        <v>125.65</v>
      </c>
      <c r="E20" s="140">
        <v>145.80000000000001</v>
      </c>
      <c r="F20" s="140">
        <v>168.11666666666699</v>
      </c>
      <c r="G20" s="140">
        <v>139.30000000000001</v>
      </c>
      <c r="H20" s="140">
        <v>151.1</v>
      </c>
      <c r="I20" s="140">
        <v>146.77500000000001</v>
      </c>
      <c r="J20" s="140">
        <v>113.541666666667</v>
      </c>
      <c r="K20" s="140">
        <v>112.10833333333299</v>
      </c>
      <c r="L20" s="99" t="s">
        <v>23</v>
      </c>
      <c r="M20" s="99" t="s">
        <v>23</v>
      </c>
      <c r="N20" s="99" t="s">
        <v>23</v>
      </c>
      <c r="O20" s="140">
        <v>126.841666666667</v>
      </c>
      <c r="P20" s="140">
        <v>132.4</v>
      </c>
    </row>
    <row r="21" spans="1:16" ht="10.15" customHeight="1" x14ac:dyDescent="0.2">
      <c r="A21" s="83">
        <v>1992</v>
      </c>
      <c r="B21" s="140">
        <v>132.97499999999999</v>
      </c>
      <c r="C21" s="140">
        <v>120.39166666666701</v>
      </c>
      <c r="D21" s="140">
        <v>132.52500000000001</v>
      </c>
      <c r="E21" s="140">
        <v>151.5</v>
      </c>
      <c r="F21" s="140">
        <v>175.42500000000001</v>
      </c>
      <c r="G21" s="140">
        <v>146.15</v>
      </c>
      <c r="H21" s="140">
        <v>155.6</v>
      </c>
      <c r="I21" s="140">
        <v>151.76666666666699</v>
      </c>
      <c r="J21" s="140">
        <v>114.116666666667</v>
      </c>
      <c r="K21" s="140">
        <v>113.01666666666701</v>
      </c>
      <c r="L21" s="99" t="s">
        <v>23</v>
      </c>
      <c r="M21" s="99" t="s">
        <v>23</v>
      </c>
      <c r="N21" s="99" t="s">
        <v>23</v>
      </c>
      <c r="O21" s="140">
        <v>128.458333333333</v>
      </c>
      <c r="P21" s="140">
        <v>136.30000000000001</v>
      </c>
    </row>
    <row r="22" spans="1:16" ht="10.15" customHeight="1" x14ac:dyDescent="0.2">
      <c r="A22" s="83">
        <v>1993</v>
      </c>
      <c r="B22" s="140">
        <v>133.35</v>
      </c>
      <c r="C22" s="140">
        <v>121.716666666667</v>
      </c>
      <c r="D22" s="140">
        <v>132.441666666667</v>
      </c>
      <c r="E22" s="140">
        <v>156.6</v>
      </c>
      <c r="F22" s="140">
        <v>183.2</v>
      </c>
      <c r="G22" s="140">
        <v>152.183333333333</v>
      </c>
      <c r="H22" s="140">
        <v>159.291666666667</v>
      </c>
      <c r="I22" s="140">
        <v>157.80000000000001</v>
      </c>
      <c r="J22" s="140">
        <v>114.258333333333</v>
      </c>
      <c r="K22" s="140">
        <v>114.908333333333</v>
      </c>
      <c r="L22" s="99" t="s">
        <v>23</v>
      </c>
      <c r="M22" s="99" t="s">
        <v>23</v>
      </c>
      <c r="N22" s="99" t="s">
        <v>23</v>
      </c>
      <c r="O22" s="140">
        <v>130.86666666666699</v>
      </c>
      <c r="P22" s="140">
        <v>137.9</v>
      </c>
    </row>
    <row r="23" spans="1:16" ht="10.15" customHeight="1" x14ac:dyDescent="0.2">
      <c r="A23" s="83">
        <v>1994</v>
      </c>
      <c r="B23" s="140">
        <v>135.19999999999999</v>
      </c>
      <c r="C23" s="140">
        <v>123.9</v>
      </c>
      <c r="D23" s="140">
        <v>134.78333333333299</v>
      </c>
      <c r="E23" s="140">
        <v>163</v>
      </c>
      <c r="F23" s="140">
        <v>190.6</v>
      </c>
      <c r="G23" s="140">
        <v>158.98333333333301</v>
      </c>
      <c r="H23" s="140">
        <v>165.066666666667</v>
      </c>
      <c r="I23" s="140">
        <v>162.65833333333299</v>
      </c>
      <c r="J23" s="140">
        <v>114.591666666667</v>
      </c>
      <c r="K23" s="140">
        <v>115.866666666667</v>
      </c>
      <c r="L23" s="99" t="s">
        <v>23</v>
      </c>
      <c r="M23" s="99" t="s">
        <v>23</v>
      </c>
      <c r="N23" s="99" t="s">
        <v>23</v>
      </c>
      <c r="O23" s="140">
        <v>131.74166666666699</v>
      </c>
      <c r="P23" s="140">
        <v>140.9</v>
      </c>
    </row>
    <row r="24" spans="1:16" ht="10.15" customHeight="1" x14ac:dyDescent="0.2">
      <c r="A24" s="83">
        <v>1995</v>
      </c>
      <c r="B24" s="140">
        <v>137.52500000000001</v>
      </c>
      <c r="C24" s="140">
        <v>126.808333333333</v>
      </c>
      <c r="D24" s="140">
        <v>140.80000000000001</v>
      </c>
      <c r="E24" s="140">
        <v>167.5</v>
      </c>
      <c r="F24" s="140">
        <v>192.49166666666699</v>
      </c>
      <c r="G24" s="140">
        <v>165.46666666666701</v>
      </c>
      <c r="H24" s="140">
        <v>169.066666666667</v>
      </c>
      <c r="I24" s="140">
        <v>168.308333333333</v>
      </c>
      <c r="J24" s="140">
        <v>123.166666666667</v>
      </c>
      <c r="K24" s="140">
        <v>115.72499999999999</v>
      </c>
      <c r="L24" s="99" t="s">
        <v>23</v>
      </c>
      <c r="M24" s="99" t="s">
        <v>23</v>
      </c>
      <c r="N24" s="99" t="s">
        <v>23</v>
      </c>
      <c r="O24" s="140">
        <v>134.808333333333</v>
      </c>
      <c r="P24" s="140">
        <v>144.30000000000001</v>
      </c>
    </row>
    <row r="25" spans="1:16" ht="10.15" customHeight="1" x14ac:dyDescent="0.2">
      <c r="A25" s="83">
        <v>1996</v>
      </c>
      <c r="B25" s="140">
        <v>143.65833333333299</v>
      </c>
      <c r="C25" s="140">
        <v>132.583333333333</v>
      </c>
      <c r="D25" s="140">
        <v>151.6</v>
      </c>
      <c r="E25" s="140">
        <v>174</v>
      </c>
      <c r="F25" s="140">
        <v>189.941666666667</v>
      </c>
      <c r="G25" s="140">
        <v>177.52500000000001</v>
      </c>
      <c r="H25" s="140">
        <v>174.125</v>
      </c>
      <c r="I25" s="140">
        <v>176.53333333333299</v>
      </c>
      <c r="J25" s="140">
        <v>131.72499999999999</v>
      </c>
      <c r="K25" s="140">
        <v>119.52500000000001</v>
      </c>
      <c r="L25" s="99" t="s">
        <v>23</v>
      </c>
      <c r="M25" s="99" t="s">
        <v>23</v>
      </c>
      <c r="N25" s="99" t="s">
        <v>23</v>
      </c>
      <c r="O25" s="140">
        <v>137.416666666667</v>
      </c>
      <c r="P25" s="140">
        <v>148.4</v>
      </c>
    </row>
    <row r="26" spans="1:16" ht="10.15" customHeight="1" x14ac:dyDescent="0.2">
      <c r="A26" s="83">
        <v>1997</v>
      </c>
      <c r="B26" s="140">
        <v>147.77500000000001</v>
      </c>
      <c r="C26" s="140">
        <v>134.80000000000001</v>
      </c>
      <c r="D26" s="140">
        <v>156.21666666666701</v>
      </c>
      <c r="E26" s="140">
        <v>177.6</v>
      </c>
      <c r="F26" s="140">
        <v>187.46666666666701</v>
      </c>
      <c r="G26" s="140">
        <v>183.833333333333</v>
      </c>
      <c r="H26" s="140">
        <v>179.208333333333</v>
      </c>
      <c r="I26" s="140">
        <v>180.208333333333</v>
      </c>
      <c r="J26" s="140">
        <v>128.566666666667</v>
      </c>
      <c r="K26" s="140">
        <v>119.9</v>
      </c>
      <c r="L26" s="99" t="s">
        <v>23</v>
      </c>
      <c r="M26" s="99" t="s">
        <v>23</v>
      </c>
      <c r="N26" s="99" t="s">
        <v>23</v>
      </c>
      <c r="O26" s="140">
        <v>144.59166666666701</v>
      </c>
      <c r="P26" s="140">
        <v>153.30000000000001</v>
      </c>
    </row>
    <row r="27" spans="1:16" ht="10.15" customHeight="1" x14ac:dyDescent="0.2">
      <c r="A27" s="83">
        <v>1998</v>
      </c>
      <c r="B27" s="140">
        <v>150.15833333333333</v>
      </c>
      <c r="C27" s="140">
        <v>135.57499999999999</v>
      </c>
      <c r="D27" s="140">
        <v>159.05833333333337</v>
      </c>
      <c r="E27" s="140">
        <v>181.1</v>
      </c>
      <c r="F27" s="140">
        <v>189.93333333333331</v>
      </c>
      <c r="G27" s="140">
        <v>187.28333333333333</v>
      </c>
      <c r="H27" s="140">
        <v>181.16666666666666</v>
      </c>
      <c r="I27" s="140">
        <v>184.25833333333333</v>
      </c>
      <c r="J27" s="140">
        <v>133.375</v>
      </c>
      <c r="K27" s="140">
        <v>118.258333333333</v>
      </c>
      <c r="L27" s="99" t="s">
        <v>23</v>
      </c>
      <c r="M27" s="99" t="s">
        <v>23</v>
      </c>
      <c r="N27" s="99" t="s">
        <v>23</v>
      </c>
      <c r="O27" s="140">
        <v>150.57499999999999</v>
      </c>
      <c r="P27" s="140">
        <v>157.30000000000001</v>
      </c>
    </row>
    <row r="28" spans="1:16" ht="10.15" customHeight="1" x14ac:dyDescent="0.2">
      <c r="A28" s="16">
        <v>1999</v>
      </c>
      <c r="B28" s="140">
        <v>152.28333333333333</v>
      </c>
      <c r="C28" s="140">
        <v>137.19999999999999</v>
      </c>
      <c r="D28" s="140">
        <v>160.93333333333331</v>
      </c>
      <c r="E28" s="140">
        <v>185</v>
      </c>
      <c r="F28" s="140">
        <v>195.21666666666667</v>
      </c>
      <c r="G28" s="140">
        <v>192.45</v>
      </c>
      <c r="H28" s="140">
        <v>185</v>
      </c>
      <c r="I28" s="140">
        <f>AVERAGE(I45:I56)</f>
        <v>191.15454545454548</v>
      </c>
      <c r="J28" s="140">
        <v>133.01666666666668</v>
      </c>
      <c r="K28" s="140">
        <v>117.45833333333333</v>
      </c>
      <c r="L28" s="99" t="s">
        <v>23</v>
      </c>
      <c r="M28" s="140">
        <v>102</v>
      </c>
      <c r="N28" s="140">
        <v>101</v>
      </c>
      <c r="O28" s="140">
        <v>155.5</v>
      </c>
      <c r="P28" s="140">
        <v>160.69999999999999</v>
      </c>
    </row>
    <row r="29" spans="1:16" ht="10.15" customHeight="1" x14ac:dyDescent="0.2">
      <c r="A29" s="16">
        <v>2000</v>
      </c>
      <c r="B29" s="140">
        <v>153.96666666666667</v>
      </c>
      <c r="C29" s="140">
        <v>137.125</v>
      </c>
      <c r="D29" s="140">
        <v>160.15833333333333</v>
      </c>
      <c r="E29" s="140">
        <v>188.3</v>
      </c>
      <c r="F29" s="140">
        <v>197.95833333333334</v>
      </c>
      <c r="G29" s="140">
        <v>199.05</v>
      </c>
      <c r="H29" s="140">
        <v>187.90833333333333</v>
      </c>
      <c r="I29" s="140">
        <f>AVERAGE(I46:I57)</f>
        <v>191.47500000000002</v>
      </c>
      <c r="J29" s="140">
        <v>134.30000000000001</v>
      </c>
      <c r="K29" s="140">
        <v>118.8</v>
      </c>
      <c r="L29" s="140">
        <v>102.1</v>
      </c>
      <c r="M29" s="140">
        <v>105.2</v>
      </c>
      <c r="N29" s="140">
        <v>102.3</v>
      </c>
      <c r="O29" s="140">
        <v>164.35</v>
      </c>
      <c r="P29" s="140">
        <v>164.1</v>
      </c>
    </row>
    <row r="30" spans="1:16" ht="10.15" customHeight="1" x14ac:dyDescent="0.2">
      <c r="A30" s="16">
        <v>2001</v>
      </c>
      <c r="B30" s="140">
        <v>155.69999999999999</v>
      </c>
      <c r="C30" s="140">
        <v>140.30000000000001</v>
      </c>
      <c r="D30" s="140">
        <v>164.3</v>
      </c>
      <c r="E30" s="140">
        <v>193.8</v>
      </c>
      <c r="F30" s="140">
        <v>199.7</v>
      </c>
      <c r="G30" s="140">
        <v>208.3</v>
      </c>
      <c r="H30" s="140">
        <v>192</v>
      </c>
      <c r="I30" s="140">
        <v>199.1</v>
      </c>
      <c r="J30" s="140">
        <v>137.80000000000001</v>
      </c>
      <c r="K30" s="140">
        <v>123.4</v>
      </c>
      <c r="L30" s="140">
        <v>104.2</v>
      </c>
      <c r="M30" s="140">
        <v>106.9</v>
      </c>
      <c r="N30" s="140">
        <v>103.8</v>
      </c>
      <c r="O30" s="140">
        <v>164.35</v>
      </c>
      <c r="P30" s="140">
        <v>167.8</v>
      </c>
    </row>
    <row r="31" spans="1:16" ht="10.15" customHeight="1" x14ac:dyDescent="0.2">
      <c r="A31" s="16">
        <v>2002</v>
      </c>
      <c r="B31" s="140">
        <v>159</v>
      </c>
      <c r="C31" s="140">
        <v>143.19999999999999</v>
      </c>
      <c r="D31" s="140">
        <v>171</v>
      </c>
      <c r="E31" s="140">
        <v>198</v>
      </c>
      <c r="F31" s="140">
        <v>203</v>
      </c>
      <c r="G31" s="140">
        <v>213.4</v>
      </c>
      <c r="H31" s="140">
        <v>196.7</v>
      </c>
      <c r="I31" s="140">
        <v>203</v>
      </c>
      <c r="J31" s="140">
        <v>139.19999999999999</v>
      </c>
      <c r="K31" s="140">
        <v>125.4</v>
      </c>
      <c r="L31" s="140">
        <v>106</v>
      </c>
      <c r="M31" s="140">
        <v>109</v>
      </c>
      <c r="N31" s="140">
        <v>104.3</v>
      </c>
      <c r="O31" s="140">
        <v>173.4</v>
      </c>
      <c r="P31" s="140">
        <v>173.1</v>
      </c>
    </row>
    <row r="32" spans="1:16" ht="10.15" customHeight="1" x14ac:dyDescent="0.2">
      <c r="A32" s="16">
        <v>2003</v>
      </c>
      <c r="B32" s="140">
        <v>162</v>
      </c>
      <c r="C32" s="140">
        <v>145.69999999999999</v>
      </c>
      <c r="D32" s="140">
        <v>178.4</v>
      </c>
      <c r="E32" s="140">
        <v>202.8</v>
      </c>
      <c r="F32" s="140">
        <v>204.3</v>
      </c>
      <c r="G32" s="140">
        <v>218.6</v>
      </c>
      <c r="H32" s="140">
        <v>202.8</v>
      </c>
      <c r="I32" s="140">
        <v>207.3</v>
      </c>
      <c r="J32" s="140">
        <v>139.19999999999999</v>
      </c>
      <c r="K32" s="140">
        <v>125.6</v>
      </c>
      <c r="L32" s="140">
        <v>106.4</v>
      </c>
      <c r="M32" s="140">
        <v>111.6</v>
      </c>
      <c r="N32" s="140">
        <v>106.2</v>
      </c>
      <c r="O32" s="140">
        <v>179.1</v>
      </c>
      <c r="P32" s="140">
        <v>176.2</v>
      </c>
    </row>
    <row r="33" spans="1:16" ht="10.15" customHeight="1" x14ac:dyDescent="0.2">
      <c r="A33" s="16">
        <v>2004</v>
      </c>
      <c r="B33" s="140">
        <v>163.19999999999999</v>
      </c>
      <c r="C33" s="140">
        <v>146.9</v>
      </c>
      <c r="D33" s="140">
        <v>177.8</v>
      </c>
      <c r="E33" s="140">
        <v>206</v>
      </c>
      <c r="F33" s="140">
        <v>203.5</v>
      </c>
      <c r="G33" s="140">
        <v>223.8</v>
      </c>
      <c r="H33" s="140">
        <v>206.4</v>
      </c>
      <c r="I33" s="140">
        <v>211.8</v>
      </c>
      <c r="J33" s="140">
        <v>139.80000000000001</v>
      </c>
      <c r="K33" s="140">
        <v>125.6</v>
      </c>
      <c r="L33" s="140">
        <v>106.5</v>
      </c>
      <c r="M33" s="140">
        <v>113.7</v>
      </c>
      <c r="N33" s="140">
        <v>107.8</v>
      </c>
      <c r="O33" s="140">
        <v>175.5</v>
      </c>
      <c r="P33" s="140">
        <v>180</v>
      </c>
    </row>
    <row r="34" spans="1:16" ht="10.15" customHeight="1" x14ac:dyDescent="0.2">
      <c r="A34" s="83">
        <v>2005</v>
      </c>
      <c r="B34" s="140">
        <v>165.2</v>
      </c>
      <c r="C34" s="140">
        <v>149.1</v>
      </c>
      <c r="D34" s="140">
        <v>179.6</v>
      </c>
      <c r="E34" s="140">
        <v>209</v>
      </c>
      <c r="F34" s="140">
        <v>203.6</v>
      </c>
      <c r="G34" s="140">
        <v>232.1</v>
      </c>
      <c r="H34" s="140">
        <v>209.8</v>
      </c>
      <c r="I34" s="140">
        <v>211.4</v>
      </c>
      <c r="J34" s="140">
        <v>140.4</v>
      </c>
      <c r="K34" s="140">
        <v>127.9</v>
      </c>
      <c r="L34" s="140">
        <v>105.7</v>
      </c>
      <c r="M34" s="140">
        <v>114</v>
      </c>
      <c r="N34" s="140">
        <v>108.4</v>
      </c>
      <c r="O34" s="140">
        <v>178.3</v>
      </c>
      <c r="P34" s="140">
        <v>186.2</v>
      </c>
    </row>
    <row r="35" spans="1:16" ht="10.15" customHeight="1" x14ac:dyDescent="0.2">
      <c r="A35" s="83">
        <v>2006</v>
      </c>
      <c r="B35" s="140">
        <v>171.5</v>
      </c>
      <c r="C35" s="140">
        <v>163.9</v>
      </c>
      <c r="D35" s="140">
        <v>182.2</v>
      </c>
      <c r="E35" s="140">
        <v>212.8</v>
      </c>
      <c r="F35" s="140">
        <v>199.9</v>
      </c>
      <c r="G35" s="140">
        <v>238</v>
      </c>
      <c r="H35" s="140">
        <v>214.2</v>
      </c>
      <c r="I35" s="140">
        <v>215.5</v>
      </c>
      <c r="J35" s="140">
        <v>144.4</v>
      </c>
      <c r="K35" s="140">
        <v>131.9</v>
      </c>
      <c r="L35" s="140">
        <v>106.5</v>
      </c>
      <c r="M35" s="140">
        <v>118.4</v>
      </c>
      <c r="N35" s="140">
        <v>109.5</v>
      </c>
      <c r="O35" s="140">
        <v>177.6</v>
      </c>
      <c r="P35" s="140">
        <v>190.7</v>
      </c>
    </row>
    <row r="36" spans="1:16" ht="10.15" customHeight="1" x14ac:dyDescent="0.2">
      <c r="A36" s="83">
        <v>2007</v>
      </c>
      <c r="B36" s="140">
        <v>176.77199999999999</v>
      </c>
      <c r="C36" s="140">
        <v>167.072</v>
      </c>
      <c r="D36" s="140">
        <v>191.583</v>
      </c>
      <c r="E36" s="140">
        <v>222.107</v>
      </c>
      <c r="F36" s="140">
        <v>205.01400000000001</v>
      </c>
      <c r="G36" s="140">
        <v>257.97500000000002</v>
      </c>
      <c r="H36" s="140">
        <v>221.74199999999999</v>
      </c>
      <c r="I36" s="140">
        <v>220.47900000000001</v>
      </c>
      <c r="J36" s="140">
        <v>147.4</v>
      </c>
      <c r="K36" s="140">
        <v>134.19999999999999</v>
      </c>
      <c r="L36" s="140">
        <v>109.5</v>
      </c>
      <c r="M36" s="140">
        <v>121.5</v>
      </c>
      <c r="N36" s="140">
        <v>112.2</v>
      </c>
      <c r="O36" s="140">
        <v>179.3</v>
      </c>
      <c r="P36" s="140">
        <v>195.2</v>
      </c>
    </row>
    <row r="37" spans="1:16" ht="10.15" customHeight="1" x14ac:dyDescent="0.2">
      <c r="A37" s="83">
        <v>2008</v>
      </c>
      <c r="B37" s="140">
        <v>186.577</v>
      </c>
      <c r="C37" s="140">
        <v>170.49100000000001</v>
      </c>
      <c r="D37" s="140">
        <v>225.83</v>
      </c>
      <c r="E37" s="140">
        <v>244.85300000000001</v>
      </c>
      <c r="F37" s="140">
        <v>212.149</v>
      </c>
      <c r="G37" s="140">
        <v>294.23700000000002</v>
      </c>
      <c r="H37" s="140">
        <v>239.89599999999999</v>
      </c>
      <c r="I37" s="140">
        <v>236.523</v>
      </c>
      <c r="J37" s="140">
        <v>153.43199999999999</v>
      </c>
      <c r="K37" s="140">
        <v>140.13800000000001</v>
      </c>
      <c r="L37" s="140">
        <v>112.941</v>
      </c>
      <c r="M37" s="140">
        <v>125.221</v>
      </c>
      <c r="N37" s="140">
        <v>116.075</v>
      </c>
      <c r="O37" s="140">
        <v>183.38200000000001</v>
      </c>
      <c r="P37" s="140">
        <v>202.916</v>
      </c>
    </row>
    <row r="38" spans="1:16" ht="10.15" customHeight="1" x14ac:dyDescent="0.2">
      <c r="A38" s="83">
        <v>2009</v>
      </c>
      <c r="B38" s="140">
        <v>196.93299999999999</v>
      </c>
      <c r="C38" s="140">
        <v>178.26900000000001</v>
      </c>
      <c r="D38" s="140">
        <v>231.79</v>
      </c>
      <c r="E38" s="140">
        <v>252.56700000000001</v>
      </c>
      <c r="F38" s="140">
        <v>217.745</v>
      </c>
      <c r="G38" s="140">
        <v>297.78899999999999</v>
      </c>
      <c r="H38" s="140">
        <v>250.67099999999999</v>
      </c>
      <c r="I38" s="140">
        <v>245.947</v>
      </c>
      <c r="J38" s="140">
        <v>160.04499999999999</v>
      </c>
      <c r="K38" s="140">
        <v>146.97</v>
      </c>
      <c r="L38" s="140">
        <v>117.532</v>
      </c>
      <c r="M38" s="140">
        <v>135.572</v>
      </c>
      <c r="N38" s="140">
        <v>123.163</v>
      </c>
      <c r="O38" s="140">
        <v>192.77600000000001</v>
      </c>
      <c r="P38" s="140">
        <v>214.10599999999999</v>
      </c>
    </row>
    <row r="39" spans="1:16" ht="10.15" customHeight="1" x14ac:dyDescent="0.2">
      <c r="A39" s="83">
        <v>2010</v>
      </c>
      <c r="B39" s="140">
        <v>201.24199999999999</v>
      </c>
      <c r="C39" s="140">
        <v>187.62100000000001</v>
      </c>
      <c r="D39" s="140">
        <v>223.80099999999999</v>
      </c>
      <c r="E39" s="140">
        <v>250.44900000000001</v>
      </c>
      <c r="F39" s="140">
        <v>215.18899999999999</v>
      </c>
      <c r="G39" s="140">
        <v>291.83100000000002</v>
      </c>
      <c r="H39" s="140">
        <v>251.66300000000001</v>
      </c>
      <c r="I39" s="140">
        <v>247.07499999999999</v>
      </c>
      <c r="J39" s="140">
        <v>163.03399999999999</v>
      </c>
      <c r="K39" s="140">
        <v>154.08199999999999</v>
      </c>
      <c r="L39" s="140">
        <v>118.005</v>
      </c>
      <c r="M39" s="140">
        <v>142.834</v>
      </c>
      <c r="N39" s="140">
        <v>130.161</v>
      </c>
      <c r="O39" s="140">
        <v>196.62200000000001</v>
      </c>
      <c r="P39" s="140">
        <v>217.95500000000001</v>
      </c>
    </row>
    <row r="40" spans="1:16" ht="10.15" customHeight="1" x14ac:dyDescent="0.2">
      <c r="A40" s="83">
        <v>2011</v>
      </c>
      <c r="B40" s="140">
        <v>207.83199999999999</v>
      </c>
      <c r="C40" s="140">
        <v>197.554</v>
      </c>
      <c r="D40" s="140">
        <v>240.06399999999999</v>
      </c>
      <c r="E40" s="140">
        <v>260.31099999999998</v>
      </c>
      <c r="F40" s="140">
        <v>223.41499999999999</v>
      </c>
      <c r="G40" s="140">
        <v>306.75099999999998</v>
      </c>
      <c r="H40" s="140">
        <v>255.964</v>
      </c>
      <c r="I40" s="140">
        <v>253.07599999999999</v>
      </c>
      <c r="J40" s="140">
        <v>161.602</v>
      </c>
      <c r="K40" s="140">
        <v>154.67599999999999</v>
      </c>
      <c r="L40" s="140">
        <v>114.815</v>
      </c>
      <c r="M40" s="140">
        <v>141.02799999999999</v>
      </c>
      <c r="N40" s="140">
        <v>132.46700000000001</v>
      </c>
      <c r="O40" s="140">
        <v>195.01400000000001</v>
      </c>
      <c r="P40" s="140">
        <v>219.625</v>
      </c>
    </row>
    <row r="41" spans="1:16" ht="10.15" customHeight="1" x14ac:dyDescent="0.2">
      <c r="A41" s="83">
        <v>2012</v>
      </c>
      <c r="B41" s="141">
        <v>214.67</v>
      </c>
      <c r="C41" s="141">
        <v>201.21100000000001</v>
      </c>
      <c r="D41" s="141">
        <v>252.89500000000001</v>
      </c>
      <c r="E41" s="141">
        <v>267.68200000000002</v>
      </c>
      <c r="F41" s="141">
        <v>228.107</v>
      </c>
      <c r="G41" s="141">
        <v>315.27300000000002</v>
      </c>
      <c r="H41" s="141">
        <v>266.214</v>
      </c>
      <c r="I41" s="141">
        <v>260.41000000000003</v>
      </c>
      <c r="J41" s="140">
        <v>166.79</v>
      </c>
      <c r="K41" s="140">
        <v>158.76</v>
      </c>
      <c r="L41" s="140">
        <v>115.98699999999999</v>
      </c>
      <c r="M41" s="140">
        <v>145.98599999999999</v>
      </c>
      <c r="N41" s="140">
        <v>135.965</v>
      </c>
      <c r="O41" s="140">
        <v>209.084</v>
      </c>
      <c r="P41" s="140">
        <v>227.84200000000001</v>
      </c>
    </row>
    <row r="42" spans="1:16" ht="10.15" customHeight="1" x14ac:dyDescent="0.2">
      <c r="A42" s="83">
        <v>2013</v>
      </c>
      <c r="B42" s="141">
        <v>210.99199999999999</v>
      </c>
      <c r="C42" s="141">
        <v>190.21799999999999</v>
      </c>
      <c r="D42" s="141">
        <v>252.721</v>
      </c>
      <c r="E42" s="141">
        <v>270.40100000000001</v>
      </c>
      <c r="F42" s="141">
        <v>227.75200000000001</v>
      </c>
      <c r="G42" s="141">
        <v>321.536</v>
      </c>
      <c r="H42" s="141">
        <v>270.99299999999999</v>
      </c>
      <c r="I42" s="141">
        <v>263.46499999999997</v>
      </c>
      <c r="J42" s="140">
        <v>166.917</v>
      </c>
      <c r="K42" s="140">
        <v>159.52799999999999</v>
      </c>
      <c r="L42" s="140">
        <v>117.01900000000001</v>
      </c>
      <c r="M42" s="140">
        <v>154.471</v>
      </c>
      <c r="N42" s="140">
        <v>139.55500000000001</v>
      </c>
      <c r="O42" s="140">
        <v>215.46100000000001</v>
      </c>
      <c r="P42" s="140">
        <v>237.03700000000001</v>
      </c>
    </row>
    <row r="43" spans="1:16" ht="10.15" customHeight="1" x14ac:dyDescent="0.2">
      <c r="A43" s="83">
        <v>2014</v>
      </c>
      <c r="B43" s="141">
        <v>209.31700000000001</v>
      </c>
      <c r="C43" s="141">
        <v>181.68600000000001</v>
      </c>
      <c r="D43" s="141">
        <v>249.798</v>
      </c>
      <c r="E43" s="141">
        <v>271.05599999999998</v>
      </c>
      <c r="F43" s="141">
        <v>228.82499999999999</v>
      </c>
      <c r="G43" s="141">
        <v>319.66500000000002</v>
      </c>
      <c r="H43" s="141">
        <v>273.52300000000002</v>
      </c>
      <c r="I43" s="141">
        <v>264.81900000000002</v>
      </c>
      <c r="J43" s="140">
        <v>166.01599999999999</v>
      </c>
      <c r="K43" s="140">
        <v>158.83199999999999</v>
      </c>
      <c r="L43" s="140">
        <v>116.197</v>
      </c>
      <c r="M43" s="140">
        <v>153.99799999999999</v>
      </c>
      <c r="N43" s="140">
        <v>139.62899999999999</v>
      </c>
      <c r="O43" s="140">
        <v>215.39599999999999</v>
      </c>
      <c r="P43" s="140">
        <v>242.72499999999999</v>
      </c>
    </row>
    <row r="44" spans="1:16" ht="10.15" customHeight="1" x14ac:dyDescent="0.2">
      <c r="A44" s="83"/>
      <c r="B44" s="141"/>
      <c r="C44" s="141"/>
      <c r="D44" s="141"/>
      <c r="E44" s="141"/>
      <c r="F44" s="141"/>
      <c r="G44" s="141"/>
      <c r="H44" s="141"/>
      <c r="I44" s="141"/>
      <c r="J44" s="140"/>
      <c r="K44" s="140"/>
      <c r="L44" s="140"/>
      <c r="M44" s="140"/>
      <c r="N44" s="140"/>
      <c r="O44" s="140"/>
      <c r="P44" s="140"/>
    </row>
    <row r="45" spans="1:16" ht="10.15" customHeight="1" x14ac:dyDescent="0.2">
      <c r="A45" s="16" t="s">
        <v>97</v>
      </c>
      <c r="B45" s="140"/>
      <c r="C45" s="140"/>
      <c r="D45" s="140"/>
      <c r="E45" s="140"/>
      <c r="F45" s="140"/>
      <c r="G45" s="140"/>
      <c r="H45" s="140"/>
      <c r="I45" s="140"/>
      <c r="J45" s="140"/>
      <c r="K45" s="140"/>
      <c r="L45" s="140"/>
      <c r="M45" s="140"/>
      <c r="N45" s="140"/>
      <c r="O45" s="140"/>
      <c r="P45" s="140"/>
    </row>
    <row r="46" spans="1:16" ht="10.15" customHeight="1" x14ac:dyDescent="0.2">
      <c r="A46" s="12" t="s">
        <v>184</v>
      </c>
      <c r="B46" s="140">
        <v>154.80000000000001</v>
      </c>
      <c r="C46" s="140">
        <v>139.1</v>
      </c>
      <c r="D46" s="140">
        <v>161.69999999999999</v>
      </c>
      <c r="E46" s="140">
        <v>185.6</v>
      </c>
      <c r="F46" s="140">
        <v>193.6</v>
      </c>
      <c r="G46" s="140">
        <v>194.8</v>
      </c>
      <c r="H46" s="140">
        <v>186.4</v>
      </c>
      <c r="I46" s="140">
        <v>187.8</v>
      </c>
      <c r="J46" s="140">
        <v>137.1</v>
      </c>
      <c r="K46" s="140">
        <v>122.1</v>
      </c>
      <c r="L46" s="140">
        <v>103.9</v>
      </c>
      <c r="M46" s="140">
        <v>106.3</v>
      </c>
      <c r="N46" s="140">
        <v>104</v>
      </c>
      <c r="O46" s="140">
        <v>164.3</v>
      </c>
      <c r="P46" s="140">
        <v>166.1</v>
      </c>
    </row>
    <row r="47" spans="1:16" ht="10.15" customHeight="1" x14ac:dyDescent="0.2">
      <c r="A47" s="12" t="s">
        <v>185</v>
      </c>
      <c r="B47" s="140">
        <v>154.4</v>
      </c>
      <c r="C47" s="140">
        <v>138.1</v>
      </c>
      <c r="D47" s="140">
        <v>154.9</v>
      </c>
      <c r="E47" s="140">
        <v>186</v>
      </c>
      <c r="F47" s="140">
        <v>196.1</v>
      </c>
      <c r="G47" s="140">
        <v>197.7</v>
      </c>
      <c r="H47" s="140">
        <v>186.6</v>
      </c>
      <c r="I47" s="140">
        <v>188.5</v>
      </c>
      <c r="J47" s="140">
        <v>138.4</v>
      </c>
      <c r="K47" s="140">
        <v>125.2</v>
      </c>
      <c r="L47" s="140">
        <v>103.4</v>
      </c>
      <c r="M47" s="140">
        <v>105.9</v>
      </c>
      <c r="N47" s="140">
        <v>103.9</v>
      </c>
      <c r="O47" s="140">
        <v>166</v>
      </c>
      <c r="P47" s="140">
        <v>166.3</v>
      </c>
    </row>
    <row r="48" spans="1:16" ht="10.15" customHeight="1" x14ac:dyDescent="0.2">
      <c r="A48" s="12" t="s">
        <v>186</v>
      </c>
      <c r="B48" s="140">
        <v>154.6</v>
      </c>
      <c r="C48" s="140">
        <v>138</v>
      </c>
      <c r="D48" s="140">
        <v>160.9</v>
      </c>
      <c r="E48" s="140">
        <v>186.1</v>
      </c>
      <c r="F48" s="140">
        <v>196.5</v>
      </c>
      <c r="G48" s="140">
        <v>196</v>
      </c>
      <c r="H48" s="140">
        <v>187</v>
      </c>
      <c r="I48" s="140">
        <v>186.3</v>
      </c>
      <c r="J48" s="140">
        <v>138.5</v>
      </c>
      <c r="K48" s="140">
        <v>124.5</v>
      </c>
      <c r="L48" s="140">
        <v>104.5</v>
      </c>
      <c r="M48" s="140">
        <v>107.4</v>
      </c>
      <c r="N48" s="140">
        <v>104</v>
      </c>
      <c r="O48" s="140">
        <v>162.6</v>
      </c>
      <c r="P48" s="140">
        <v>166.5</v>
      </c>
    </row>
    <row r="49" spans="1:16" ht="10.15" customHeight="1" x14ac:dyDescent="0.2">
      <c r="A49" s="12" t="s">
        <v>187</v>
      </c>
      <c r="B49" s="140">
        <v>152.4</v>
      </c>
      <c r="C49" s="140">
        <v>135</v>
      </c>
      <c r="D49" s="140">
        <v>158.19999999999999</v>
      </c>
      <c r="E49" s="140">
        <v>187.2</v>
      </c>
      <c r="F49" s="140">
        <v>197.9</v>
      </c>
      <c r="G49" s="140">
        <v>197.6</v>
      </c>
      <c r="H49" s="140">
        <v>186.9</v>
      </c>
      <c r="I49" s="140">
        <v>189.7</v>
      </c>
      <c r="J49" s="140">
        <v>137.6</v>
      </c>
      <c r="K49" s="140">
        <v>123.3</v>
      </c>
      <c r="L49" s="140">
        <v>103.6</v>
      </c>
      <c r="M49" s="140">
        <v>105.4</v>
      </c>
      <c r="N49" s="140">
        <v>103.8</v>
      </c>
      <c r="O49" s="140">
        <v>164.2</v>
      </c>
      <c r="P49" s="140">
        <v>166.6</v>
      </c>
    </row>
    <row r="50" spans="1:16" ht="10.15" customHeight="1" x14ac:dyDescent="0.2">
      <c r="A50" s="12" t="s">
        <v>188</v>
      </c>
      <c r="B50" s="140">
        <v>153.69999999999999</v>
      </c>
      <c r="C50" s="140">
        <v>137.19999999999999</v>
      </c>
      <c r="D50" s="140">
        <v>162.30000000000001</v>
      </c>
      <c r="E50" s="140">
        <v>188.6</v>
      </c>
      <c r="F50" s="140">
        <v>200.6</v>
      </c>
      <c r="G50" s="140">
        <v>199.4</v>
      </c>
      <c r="H50" s="140">
        <v>186.9</v>
      </c>
      <c r="I50" s="140">
        <v>190.8</v>
      </c>
      <c r="J50" s="140">
        <v>137.30000000000001</v>
      </c>
      <c r="K50" s="140">
        <v>122.9</v>
      </c>
      <c r="L50" s="140">
        <v>103.7</v>
      </c>
      <c r="M50" s="140">
        <v>107.1</v>
      </c>
      <c r="N50" s="140">
        <v>103.3</v>
      </c>
      <c r="O50" s="140">
        <v>162.19999999999999</v>
      </c>
      <c r="P50" s="140">
        <v>167.3</v>
      </c>
    </row>
    <row r="51" spans="1:16" ht="10.15" customHeight="1" x14ac:dyDescent="0.2">
      <c r="A51" s="12" t="s">
        <v>189</v>
      </c>
      <c r="B51" s="140">
        <v>154</v>
      </c>
      <c r="C51" s="140">
        <v>138.5</v>
      </c>
      <c r="D51" s="140">
        <v>162.80000000000001</v>
      </c>
      <c r="E51" s="140">
        <v>187.7</v>
      </c>
      <c r="F51" s="140">
        <v>199.6</v>
      </c>
      <c r="G51" s="140">
        <v>199.7</v>
      </c>
      <c r="H51" s="140">
        <v>184.9</v>
      </c>
      <c r="I51" s="140">
        <v>191.5</v>
      </c>
      <c r="J51" s="140">
        <v>137.5</v>
      </c>
      <c r="K51" s="140">
        <v>123.2</v>
      </c>
      <c r="L51" s="140">
        <v>104.3</v>
      </c>
      <c r="M51" s="140">
        <v>105.2</v>
      </c>
      <c r="N51" s="140">
        <v>103.7</v>
      </c>
      <c r="O51" s="140">
        <v>163.4</v>
      </c>
      <c r="P51" s="140">
        <v>167.3</v>
      </c>
    </row>
    <row r="52" spans="1:16" ht="10.15" customHeight="1" x14ac:dyDescent="0.2">
      <c r="A52" s="12" t="s">
        <v>190</v>
      </c>
      <c r="B52" s="140">
        <v>154.1</v>
      </c>
      <c r="C52" s="140">
        <v>138.6</v>
      </c>
      <c r="D52" s="140">
        <v>164.7</v>
      </c>
      <c r="E52" s="140">
        <v>189.6</v>
      </c>
      <c r="F52" s="140">
        <v>199.3</v>
      </c>
      <c r="G52" s="140">
        <v>202</v>
      </c>
      <c r="H52" s="140">
        <v>187.6</v>
      </c>
      <c r="I52" s="140">
        <v>193.7</v>
      </c>
      <c r="J52" s="140">
        <v>138.5</v>
      </c>
      <c r="K52" s="140">
        <v>124.5</v>
      </c>
      <c r="L52" s="140">
        <v>104.5</v>
      </c>
      <c r="M52" s="140">
        <v>108.3</v>
      </c>
      <c r="N52" s="140">
        <v>103.7</v>
      </c>
      <c r="O52" s="140">
        <v>162.80000000000001</v>
      </c>
      <c r="P52" s="140">
        <v>168.1</v>
      </c>
    </row>
    <row r="53" spans="1:16" ht="10.15" customHeight="1" x14ac:dyDescent="0.2">
      <c r="A53" s="12" t="s">
        <v>191</v>
      </c>
      <c r="B53" s="140">
        <v>154.6</v>
      </c>
      <c r="C53" s="140">
        <v>138.6</v>
      </c>
      <c r="D53" s="140">
        <v>165.8</v>
      </c>
      <c r="E53" s="140">
        <v>189.9</v>
      </c>
      <c r="F53" s="140">
        <v>197.9</v>
      </c>
      <c r="G53" s="140">
        <v>201.6</v>
      </c>
      <c r="H53" s="140">
        <v>188.2</v>
      </c>
      <c r="I53" s="140">
        <v>195.7</v>
      </c>
      <c r="J53" s="140">
        <v>138.19999999999999</v>
      </c>
      <c r="K53" s="140">
        <v>124.2</v>
      </c>
      <c r="L53" s="140">
        <v>104.4</v>
      </c>
      <c r="M53" s="140">
        <v>109</v>
      </c>
      <c r="N53" s="140">
        <v>103.6</v>
      </c>
      <c r="O53" s="140">
        <v>162.80000000000001</v>
      </c>
      <c r="P53" s="140">
        <v>168.7</v>
      </c>
    </row>
    <row r="54" spans="1:16" ht="10.15" customHeight="1" x14ac:dyDescent="0.2">
      <c r="A54" s="12" t="s">
        <v>192</v>
      </c>
      <c r="B54" s="140">
        <v>154.6</v>
      </c>
      <c r="C54" s="140">
        <v>138.5</v>
      </c>
      <c r="D54" s="140">
        <v>165.2</v>
      </c>
      <c r="E54" s="140">
        <v>188.6</v>
      </c>
      <c r="F54" s="140">
        <v>196.7</v>
      </c>
      <c r="G54" s="140">
        <v>197.4</v>
      </c>
      <c r="H54" s="140">
        <v>187.4</v>
      </c>
      <c r="I54" s="140">
        <v>193.2</v>
      </c>
      <c r="J54" s="140">
        <v>138</v>
      </c>
      <c r="K54" s="140">
        <v>123.5</v>
      </c>
      <c r="L54" s="140">
        <v>104.5</v>
      </c>
      <c r="M54" s="140">
        <v>106.3</v>
      </c>
      <c r="N54" s="140">
        <v>103.7</v>
      </c>
      <c r="O54" s="140">
        <v>163.80000000000001</v>
      </c>
      <c r="P54" s="140">
        <v>168.9</v>
      </c>
    </row>
    <row r="55" spans="1:16" ht="10.15" customHeight="1" x14ac:dyDescent="0.2">
      <c r="A55" s="12" t="s">
        <v>193</v>
      </c>
      <c r="B55" s="140">
        <v>153.9</v>
      </c>
      <c r="C55" s="140">
        <v>137.19999999999999</v>
      </c>
      <c r="D55" s="140">
        <v>164.3</v>
      </c>
      <c r="E55" s="140">
        <v>190.1</v>
      </c>
      <c r="F55" s="140">
        <v>198.8</v>
      </c>
      <c r="G55" s="140">
        <v>201</v>
      </c>
      <c r="H55" s="140">
        <v>190.1</v>
      </c>
      <c r="I55" s="140">
        <v>193.4</v>
      </c>
      <c r="J55" s="140">
        <v>137.4</v>
      </c>
      <c r="K55" s="140">
        <v>122.6</v>
      </c>
      <c r="L55" s="140">
        <v>104.3</v>
      </c>
      <c r="M55" s="140">
        <v>106.9</v>
      </c>
      <c r="N55" s="140">
        <v>103.5</v>
      </c>
      <c r="O55" s="140">
        <v>165.6</v>
      </c>
      <c r="P55" s="140">
        <v>169.1</v>
      </c>
    </row>
    <row r="56" spans="1:16" ht="10.15" customHeight="1" x14ac:dyDescent="0.2">
      <c r="A56" s="12" t="s">
        <v>194</v>
      </c>
      <c r="B56" s="140">
        <v>153</v>
      </c>
      <c r="C56" s="140">
        <v>133.1</v>
      </c>
      <c r="D56" s="140">
        <v>149.19999999999999</v>
      </c>
      <c r="E56" s="140">
        <v>189</v>
      </c>
      <c r="F56" s="140">
        <v>199.5</v>
      </c>
      <c r="G56" s="140">
        <v>199.5</v>
      </c>
      <c r="H56" s="140">
        <v>190</v>
      </c>
      <c r="I56" s="140">
        <v>192.1</v>
      </c>
      <c r="J56" s="140">
        <v>137.9</v>
      </c>
      <c r="K56" s="140">
        <v>123.5</v>
      </c>
      <c r="L56" s="140">
        <v>104.9</v>
      </c>
      <c r="M56" s="140">
        <v>106.7</v>
      </c>
      <c r="N56" s="140">
        <v>104</v>
      </c>
      <c r="O56" s="140">
        <v>167.4</v>
      </c>
      <c r="P56" s="140">
        <v>168.9</v>
      </c>
    </row>
    <row r="57" spans="1:16" ht="10.15" customHeight="1" x14ac:dyDescent="0.2">
      <c r="A57" s="12" t="s">
        <v>195</v>
      </c>
      <c r="B57" s="140">
        <v>153.5</v>
      </c>
      <c r="C57" s="140">
        <v>133.6</v>
      </c>
      <c r="D57" s="140">
        <v>151.9</v>
      </c>
      <c r="E57" s="140">
        <v>190.7</v>
      </c>
      <c r="F57" s="140">
        <v>199</v>
      </c>
      <c r="G57" s="140">
        <v>201.9</v>
      </c>
      <c r="H57" s="140">
        <v>192.9</v>
      </c>
      <c r="I57" s="140">
        <v>195</v>
      </c>
      <c r="J57" s="140">
        <v>136.69999999999999</v>
      </c>
      <c r="K57" s="140">
        <v>121.1</v>
      </c>
      <c r="L57" s="140">
        <v>104.6</v>
      </c>
      <c r="M57" s="140">
        <v>107.8</v>
      </c>
      <c r="N57" s="140">
        <v>102.2</v>
      </c>
      <c r="O57" s="140">
        <v>167.1</v>
      </c>
      <c r="P57" s="140">
        <v>170</v>
      </c>
    </row>
    <row r="58" spans="1:16" ht="10.15" customHeight="1" x14ac:dyDescent="0.2">
      <c r="B58" s="140"/>
      <c r="C58" s="140"/>
      <c r="D58" s="140"/>
      <c r="E58" s="140"/>
      <c r="F58" s="140"/>
      <c r="G58" s="140"/>
      <c r="H58" s="140"/>
      <c r="I58" s="140"/>
      <c r="J58" s="140"/>
      <c r="K58" s="140"/>
      <c r="L58" s="140"/>
      <c r="M58" s="140"/>
      <c r="N58" s="140"/>
      <c r="O58" s="140"/>
      <c r="P58" s="140"/>
    </row>
    <row r="59" spans="1:16" ht="10.15" customHeight="1" x14ac:dyDescent="0.2">
      <c r="A59" s="16" t="s">
        <v>34</v>
      </c>
      <c r="B59" s="140"/>
      <c r="C59" s="140"/>
      <c r="D59" s="140"/>
      <c r="E59" s="140"/>
      <c r="F59" s="140"/>
      <c r="G59" s="140"/>
      <c r="H59" s="140"/>
      <c r="I59" s="140"/>
      <c r="J59" s="140"/>
      <c r="K59" s="140"/>
      <c r="L59" s="140"/>
      <c r="M59" s="140"/>
      <c r="N59" s="140"/>
      <c r="O59" s="140"/>
      <c r="P59" s="140"/>
    </row>
    <row r="60" spans="1:16" ht="10.15" customHeight="1" x14ac:dyDescent="0.2">
      <c r="A60" s="12" t="s">
        <v>184</v>
      </c>
      <c r="B60" s="140">
        <v>155.69999999999999</v>
      </c>
      <c r="C60" s="140">
        <v>139</v>
      </c>
      <c r="D60" s="140">
        <v>161.5</v>
      </c>
      <c r="E60" s="140">
        <v>191.1</v>
      </c>
      <c r="F60" s="140">
        <v>195.1</v>
      </c>
      <c r="G60" s="140">
        <v>202.9</v>
      </c>
      <c r="H60" s="140">
        <v>192.1</v>
      </c>
      <c r="I60" s="140">
        <v>196.7</v>
      </c>
      <c r="J60" s="140">
        <v>139.4</v>
      </c>
      <c r="K60" s="140">
        <v>126</v>
      </c>
      <c r="L60" s="140">
        <v>105.8</v>
      </c>
      <c r="M60" s="140">
        <v>109.1</v>
      </c>
      <c r="N60" s="140">
        <v>104.4</v>
      </c>
      <c r="O60" s="140">
        <v>169.8</v>
      </c>
      <c r="P60" s="140">
        <v>170.9</v>
      </c>
    </row>
    <row r="61" spans="1:16" ht="10.15" customHeight="1" x14ac:dyDescent="0.2">
      <c r="A61" s="12" t="s">
        <v>185</v>
      </c>
      <c r="B61" s="140">
        <v>155.80000000000001</v>
      </c>
      <c r="C61" s="140">
        <v>140.69999999999999</v>
      </c>
      <c r="D61" s="140">
        <v>163.19999999999999</v>
      </c>
      <c r="E61" s="140">
        <v>191.9</v>
      </c>
      <c r="F61" s="140">
        <v>196.9</v>
      </c>
      <c r="G61" s="140">
        <v>204.6</v>
      </c>
      <c r="H61" s="140">
        <v>191.6</v>
      </c>
      <c r="I61" s="140">
        <v>197.9</v>
      </c>
      <c r="J61" s="140">
        <v>139.9</v>
      </c>
      <c r="K61" s="140">
        <v>127.4</v>
      </c>
      <c r="L61" s="140">
        <v>105.1</v>
      </c>
      <c r="M61" s="140">
        <v>108.7</v>
      </c>
      <c r="N61" s="140">
        <v>104.2</v>
      </c>
      <c r="O61" s="140">
        <v>168.7</v>
      </c>
      <c r="P61" s="140">
        <v>171.3</v>
      </c>
    </row>
    <row r="62" spans="1:16" ht="10.15" customHeight="1" x14ac:dyDescent="0.2">
      <c r="A62" s="12" t="s">
        <v>186</v>
      </c>
      <c r="B62" s="140">
        <v>155.69999999999999</v>
      </c>
      <c r="C62" s="140">
        <v>140.80000000000001</v>
      </c>
      <c r="D62" s="140">
        <v>165.5</v>
      </c>
      <c r="E62" s="140">
        <v>191.9</v>
      </c>
      <c r="F62" s="140">
        <v>194.9</v>
      </c>
      <c r="G62" s="140">
        <v>207.1</v>
      </c>
      <c r="H62" s="140">
        <v>191.6</v>
      </c>
      <c r="I62" s="140">
        <v>197.1</v>
      </c>
      <c r="J62" s="140">
        <v>139.5</v>
      </c>
      <c r="K62" s="140">
        <v>126.4</v>
      </c>
      <c r="L62" s="140">
        <v>105.5</v>
      </c>
      <c r="M62" s="140">
        <v>108.1</v>
      </c>
      <c r="N62" s="140">
        <v>104.2</v>
      </c>
      <c r="O62" s="140">
        <v>169.3</v>
      </c>
      <c r="P62" s="140">
        <v>171.7</v>
      </c>
    </row>
    <row r="63" spans="1:16" ht="10.15" customHeight="1" x14ac:dyDescent="0.2">
      <c r="A63" s="12" t="s">
        <v>187</v>
      </c>
      <c r="B63" s="140">
        <v>154</v>
      </c>
      <c r="C63" s="140">
        <v>137.6</v>
      </c>
      <c r="D63" s="140">
        <v>157.19999999999999</v>
      </c>
      <c r="E63" s="140">
        <v>192.5</v>
      </c>
      <c r="F63" s="140">
        <v>198.7</v>
      </c>
      <c r="G63" s="140">
        <v>206.4</v>
      </c>
      <c r="H63" s="140">
        <v>191.4</v>
      </c>
      <c r="I63" s="140">
        <v>199.2</v>
      </c>
      <c r="J63" s="140">
        <v>138.9</v>
      </c>
      <c r="K63" s="140">
        <v>124.6</v>
      </c>
      <c r="L63" s="140">
        <v>106</v>
      </c>
      <c r="M63" s="140">
        <v>107.2</v>
      </c>
      <c r="N63" s="140">
        <v>103.6</v>
      </c>
      <c r="O63" s="140">
        <v>168.1</v>
      </c>
      <c r="P63" s="140">
        <v>171.9</v>
      </c>
    </row>
    <row r="64" spans="1:16" ht="10.15" customHeight="1" x14ac:dyDescent="0.2">
      <c r="A64" s="12" t="s">
        <v>188</v>
      </c>
      <c r="B64" s="140">
        <v>155.80000000000001</v>
      </c>
      <c r="C64" s="140">
        <v>142.30000000000001</v>
      </c>
      <c r="D64" s="140">
        <v>164</v>
      </c>
      <c r="E64" s="140">
        <v>193.2</v>
      </c>
      <c r="F64" s="140">
        <v>198.6</v>
      </c>
      <c r="G64" s="140">
        <v>207.6</v>
      </c>
      <c r="H64" s="140">
        <v>189.8</v>
      </c>
      <c r="I64" s="140">
        <v>198.3</v>
      </c>
      <c r="J64" s="140">
        <v>138.1</v>
      </c>
      <c r="K64" s="140">
        <v>124.2</v>
      </c>
      <c r="L64" s="140">
        <v>105</v>
      </c>
      <c r="M64" s="140">
        <v>108.8</v>
      </c>
      <c r="N64" s="140">
        <v>104.1</v>
      </c>
      <c r="O64" s="140">
        <v>166.8</v>
      </c>
      <c r="P64" s="140">
        <v>172.5</v>
      </c>
    </row>
    <row r="65" spans="1:16" ht="10.15" customHeight="1" x14ac:dyDescent="0.2">
      <c r="A65" s="12" t="s">
        <v>189</v>
      </c>
      <c r="B65" s="140">
        <v>155.69999999999999</v>
      </c>
      <c r="C65" s="140">
        <v>141.80000000000001</v>
      </c>
      <c r="D65" s="140">
        <v>167.3</v>
      </c>
      <c r="E65" s="140">
        <v>194.2</v>
      </c>
      <c r="F65" s="140">
        <v>200.1</v>
      </c>
      <c r="G65" s="140">
        <v>209</v>
      </c>
      <c r="H65" s="140">
        <v>189.6</v>
      </c>
      <c r="I65" s="140">
        <v>201</v>
      </c>
      <c r="J65" s="140">
        <v>138.6</v>
      </c>
      <c r="K65" s="140">
        <v>125</v>
      </c>
      <c r="L65" s="140">
        <v>105.7</v>
      </c>
      <c r="M65" s="140">
        <v>108.4</v>
      </c>
      <c r="N65" s="140">
        <v>104.5</v>
      </c>
      <c r="O65" s="140">
        <v>171.8</v>
      </c>
      <c r="P65" s="140">
        <v>173</v>
      </c>
    </row>
    <row r="66" spans="1:16" ht="10.15" customHeight="1" x14ac:dyDescent="0.2">
      <c r="A66" s="12" t="s">
        <v>190</v>
      </c>
      <c r="B66" s="140">
        <v>156.1</v>
      </c>
      <c r="C66" s="140">
        <v>143</v>
      </c>
      <c r="D66" s="140">
        <v>169.9</v>
      </c>
      <c r="E66" s="140">
        <v>194.9</v>
      </c>
      <c r="F66" s="140">
        <v>201.9</v>
      </c>
      <c r="G66" s="140">
        <v>210.5</v>
      </c>
      <c r="H66" s="140">
        <v>190.2</v>
      </c>
      <c r="I66" s="140">
        <v>201.5</v>
      </c>
      <c r="J66" s="140">
        <v>138.9</v>
      </c>
      <c r="K66" s="140">
        <v>124</v>
      </c>
      <c r="L66" s="140">
        <v>106.6</v>
      </c>
      <c r="M66" s="140">
        <v>109.7</v>
      </c>
      <c r="N66" s="140">
        <v>103.9</v>
      </c>
      <c r="O66" s="140">
        <v>173.8</v>
      </c>
      <c r="P66" s="140">
        <v>173.5</v>
      </c>
    </row>
    <row r="67" spans="1:16" ht="10.15" customHeight="1" x14ac:dyDescent="0.2">
      <c r="A67" s="12" t="s">
        <v>191</v>
      </c>
      <c r="B67" s="140">
        <v>156.1</v>
      </c>
      <c r="C67" s="140">
        <v>141.1</v>
      </c>
      <c r="D67" s="140">
        <v>171.2</v>
      </c>
      <c r="E67" s="140">
        <v>195.9</v>
      </c>
      <c r="F67" s="140">
        <v>202.3</v>
      </c>
      <c r="G67" s="140">
        <v>209</v>
      </c>
      <c r="H67" s="140">
        <v>190.7</v>
      </c>
      <c r="I67" s="140">
        <v>203.8</v>
      </c>
      <c r="J67" s="140">
        <v>140</v>
      </c>
      <c r="K67" s="140">
        <v>127.1</v>
      </c>
      <c r="L67" s="140">
        <v>106.3</v>
      </c>
      <c r="M67" s="140">
        <v>110.8</v>
      </c>
      <c r="N67" s="140">
        <v>104.3</v>
      </c>
      <c r="O67" s="140">
        <v>177</v>
      </c>
      <c r="P67" s="140">
        <v>173.9</v>
      </c>
    </row>
    <row r="68" spans="1:16" ht="10.15" customHeight="1" x14ac:dyDescent="0.2">
      <c r="A68" s="12" t="s">
        <v>192</v>
      </c>
      <c r="B68" s="140">
        <v>156.6</v>
      </c>
      <c r="C68" s="140">
        <v>142.80000000000001</v>
      </c>
      <c r="D68" s="140">
        <v>165.8</v>
      </c>
      <c r="E68" s="140">
        <v>195.1</v>
      </c>
      <c r="F68" s="140">
        <v>201.1</v>
      </c>
      <c r="G68" s="140">
        <v>209.7</v>
      </c>
      <c r="H68" s="140">
        <v>192.5</v>
      </c>
      <c r="I68" s="140">
        <v>201.4</v>
      </c>
      <c r="J68" s="140">
        <v>139.19999999999999</v>
      </c>
      <c r="K68" s="140">
        <v>124.7</v>
      </c>
      <c r="L68" s="140">
        <v>106.8</v>
      </c>
      <c r="M68" s="140">
        <v>110.1</v>
      </c>
      <c r="N68" s="140">
        <v>104.5</v>
      </c>
      <c r="O68" s="140">
        <v>175.5</v>
      </c>
      <c r="P68" s="140">
        <v>174.1</v>
      </c>
    </row>
    <row r="69" spans="1:16" ht="10.15" customHeight="1" x14ac:dyDescent="0.2">
      <c r="A69" s="12" t="s">
        <v>193</v>
      </c>
      <c r="B69" s="140">
        <v>156.4</v>
      </c>
      <c r="C69" s="140">
        <v>140.80000000000001</v>
      </c>
      <c r="D69" s="140">
        <v>167.5</v>
      </c>
      <c r="E69" s="140">
        <v>195.2</v>
      </c>
      <c r="F69" s="140">
        <v>201.7</v>
      </c>
      <c r="G69" s="140">
        <v>210.4</v>
      </c>
      <c r="H69" s="140">
        <v>194.1</v>
      </c>
      <c r="I69" s="140">
        <v>198.7</v>
      </c>
      <c r="J69" s="140">
        <v>139.9</v>
      </c>
      <c r="K69" s="140">
        <v>126.5</v>
      </c>
      <c r="L69" s="140">
        <v>106.3</v>
      </c>
      <c r="M69" s="140">
        <v>109.3</v>
      </c>
      <c r="N69" s="140">
        <v>104.4</v>
      </c>
      <c r="O69" s="140">
        <v>178.1</v>
      </c>
      <c r="P69" s="140">
        <v>174.9</v>
      </c>
    </row>
    <row r="70" spans="1:16" ht="10.15" customHeight="1" x14ac:dyDescent="0.2">
      <c r="A70" s="12" t="s">
        <v>194</v>
      </c>
      <c r="B70" s="140">
        <v>154.9</v>
      </c>
      <c r="C70" s="140">
        <v>136.5</v>
      </c>
      <c r="D70" s="140">
        <v>159.19999999999999</v>
      </c>
      <c r="E70" s="140">
        <v>194.9</v>
      </c>
      <c r="F70" s="140">
        <v>202.5</v>
      </c>
      <c r="G70" s="140">
        <v>209.9</v>
      </c>
      <c r="H70" s="140">
        <v>194.4</v>
      </c>
      <c r="I70" s="140">
        <v>198.2</v>
      </c>
      <c r="J70" s="140">
        <v>139.9</v>
      </c>
      <c r="K70" s="140">
        <v>125.6</v>
      </c>
      <c r="L70" s="140">
        <v>106.5</v>
      </c>
      <c r="M70" s="140">
        <v>109.5</v>
      </c>
      <c r="N70" s="140">
        <v>104.3</v>
      </c>
      <c r="O70" s="140">
        <v>180</v>
      </c>
      <c r="P70" s="140">
        <v>174.6</v>
      </c>
    </row>
    <row r="71" spans="1:16" ht="10.15" customHeight="1" x14ac:dyDescent="0.2">
      <c r="A71" s="12" t="s">
        <v>195</v>
      </c>
      <c r="B71" s="140">
        <v>156.1</v>
      </c>
      <c r="C71" s="140">
        <v>136.69999999999999</v>
      </c>
      <c r="D71" s="140">
        <v>158.9</v>
      </c>
      <c r="E71" s="140">
        <v>195.3</v>
      </c>
      <c r="F71" s="140">
        <v>202.2</v>
      </c>
      <c r="G71" s="140">
        <v>212.3</v>
      </c>
      <c r="H71" s="140">
        <v>196.1</v>
      </c>
      <c r="I71" s="140">
        <v>195.9</v>
      </c>
      <c r="J71" s="140">
        <v>138.5</v>
      </c>
      <c r="K71" s="140">
        <v>123.3</v>
      </c>
      <c r="L71" s="140">
        <v>106.5</v>
      </c>
      <c r="M71" s="140">
        <v>107.7</v>
      </c>
      <c r="N71" s="140">
        <v>105.3</v>
      </c>
      <c r="O71" s="140">
        <v>181.8</v>
      </c>
      <c r="P71" s="140">
        <v>174.7</v>
      </c>
    </row>
    <row r="72" spans="1:16" ht="10.15" customHeight="1" x14ac:dyDescent="0.2">
      <c r="B72" s="140"/>
      <c r="C72" s="140"/>
      <c r="D72" s="140"/>
      <c r="E72" s="140"/>
      <c r="F72" s="140"/>
      <c r="G72" s="140"/>
      <c r="H72" s="140"/>
      <c r="I72" s="140"/>
      <c r="J72" s="140"/>
      <c r="K72" s="140"/>
      <c r="L72" s="140"/>
      <c r="M72" s="140"/>
      <c r="N72" s="140"/>
      <c r="O72" s="140"/>
      <c r="P72" s="140"/>
    </row>
    <row r="73" spans="1:16" ht="10.15" customHeight="1" x14ac:dyDescent="0.2">
      <c r="A73" s="16" t="s">
        <v>127</v>
      </c>
      <c r="B73" s="140"/>
      <c r="C73" s="140"/>
      <c r="D73" s="140"/>
      <c r="E73" s="140"/>
      <c r="F73" s="140"/>
      <c r="G73" s="140"/>
      <c r="H73" s="140"/>
      <c r="I73" s="140"/>
      <c r="J73" s="140"/>
      <c r="K73" s="140"/>
      <c r="L73" s="140"/>
      <c r="M73" s="140"/>
      <c r="N73" s="140"/>
      <c r="O73" s="140"/>
      <c r="P73" s="140"/>
    </row>
    <row r="74" spans="1:16" ht="10.15" customHeight="1" x14ac:dyDescent="0.2">
      <c r="A74" s="12" t="s">
        <v>184</v>
      </c>
      <c r="B74" s="140">
        <v>158.4</v>
      </c>
      <c r="C74" s="140">
        <v>143.30000000000001</v>
      </c>
      <c r="D74" s="140">
        <v>170.8</v>
      </c>
      <c r="E74" s="140">
        <v>196.7</v>
      </c>
      <c r="F74" s="140">
        <v>203.4</v>
      </c>
      <c r="G74" s="140">
        <v>211.2</v>
      </c>
      <c r="H74" s="140">
        <v>195.8</v>
      </c>
      <c r="I74" s="140">
        <v>199.5</v>
      </c>
      <c r="J74" s="140">
        <v>139.5</v>
      </c>
      <c r="K74" s="140">
        <v>126.5</v>
      </c>
      <c r="L74" s="140">
        <v>106.1</v>
      </c>
      <c r="M74" s="140">
        <v>111</v>
      </c>
      <c r="N74" s="140">
        <v>105.6</v>
      </c>
      <c r="O74" s="140">
        <v>179.1</v>
      </c>
      <c r="P74" s="140">
        <v>175.8</v>
      </c>
    </row>
    <row r="75" spans="1:16" ht="10.15" customHeight="1" x14ac:dyDescent="0.2">
      <c r="A75" s="12" t="s">
        <v>185</v>
      </c>
      <c r="B75" s="140">
        <v>158.5</v>
      </c>
      <c r="C75" s="140">
        <v>142.69999999999999</v>
      </c>
      <c r="D75" s="140">
        <v>167.9</v>
      </c>
      <c r="E75" s="140">
        <v>197.6</v>
      </c>
      <c r="F75" s="140">
        <v>204.1</v>
      </c>
      <c r="G75" s="140">
        <v>212.1</v>
      </c>
      <c r="H75" s="140">
        <v>196.8</v>
      </c>
      <c r="I75" s="140">
        <v>202.2</v>
      </c>
      <c r="J75" s="140">
        <v>140</v>
      </c>
      <c r="K75" s="140">
        <v>127.9</v>
      </c>
      <c r="L75" s="140">
        <v>105.2</v>
      </c>
      <c r="M75" s="140">
        <v>111.7</v>
      </c>
      <c r="N75" s="140">
        <v>106</v>
      </c>
      <c r="O75" s="140">
        <v>182.4</v>
      </c>
      <c r="P75" s="140">
        <v>175.9</v>
      </c>
    </row>
    <row r="76" spans="1:16" ht="10.15" customHeight="1" x14ac:dyDescent="0.2">
      <c r="A76" s="12" t="s">
        <v>186</v>
      </c>
      <c r="B76" s="140">
        <v>157.19999999999999</v>
      </c>
      <c r="C76" s="140">
        <v>139.9</v>
      </c>
      <c r="D76" s="140">
        <v>166.3</v>
      </c>
      <c r="E76" s="140">
        <v>197</v>
      </c>
      <c r="F76" s="140">
        <v>204.5</v>
      </c>
      <c r="G76" s="140">
        <v>210.8</v>
      </c>
      <c r="H76" s="140">
        <v>196.3</v>
      </c>
      <c r="I76" s="140">
        <v>201.5</v>
      </c>
      <c r="J76" s="140">
        <v>140.1</v>
      </c>
      <c r="K76" s="140">
        <v>128.5</v>
      </c>
      <c r="L76" s="140">
        <v>105.7</v>
      </c>
      <c r="M76" s="140">
        <v>111.4</v>
      </c>
      <c r="N76" s="140">
        <v>105.5</v>
      </c>
      <c r="O76" s="140">
        <v>183.1</v>
      </c>
      <c r="P76" s="140">
        <v>176.1</v>
      </c>
    </row>
    <row r="77" spans="1:16" ht="10.15" customHeight="1" x14ac:dyDescent="0.2">
      <c r="A77" s="12" t="s">
        <v>187</v>
      </c>
      <c r="B77" s="140">
        <v>159.6</v>
      </c>
      <c r="C77" s="140">
        <v>143.9</v>
      </c>
      <c r="D77" s="140">
        <v>168.7</v>
      </c>
      <c r="E77" s="140">
        <v>198.1</v>
      </c>
      <c r="F77" s="140">
        <v>203.6</v>
      </c>
      <c r="G77" s="140">
        <v>212.9</v>
      </c>
      <c r="H77" s="140">
        <v>195.3</v>
      </c>
      <c r="I77" s="140">
        <v>204.4</v>
      </c>
      <c r="J77" s="140">
        <v>140</v>
      </c>
      <c r="K77" s="140">
        <v>128.1</v>
      </c>
      <c r="L77" s="140">
        <v>106.2</v>
      </c>
      <c r="M77" s="140">
        <v>109.8</v>
      </c>
      <c r="N77" s="140">
        <v>106.5</v>
      </c>
      <c r="O77" s="140">
        <v>179.3</v>
      </c>
      <c r="P77" s="140">
        <v>176.2</v>
      </c>
    </row>
    <row r="78" spans="1:16" ht="10.15" customHeight="1" x14ac:dyDescent="0.2">
      <c r="A78" s="12" t="s">
        <v>188</v>
      </c>
      <c r="B78" s="140">
        <v>157.9</v>
      </c>
      <c r="C78" s="140">
        <v>143.30000000000001</v>
      </c>
      <c r="D78" s="140">
        <v>174.3</v>
      </c>
      <c r="E78" s="140">
        <v>198.2</v>
      </c>
      <c r="F78" s="140">
        <v>204.3</v>
      </c>
      <c r="G78" s="140">
        <v>213.4</v>
      </c>
      <c r="H78" s="140">
        <v>195.8</v>
      </c>
      <c r="I78" s="140">
        <v>203.4</v>
      </c>
      <c r="J78" s="140">
        <v>138</v>
      </c>
      <c r="K78" s="140">
        <v>124.6</v>
      </c>
      <c r="L78" s="140">
        <v>105.5</v>
      </c>
      <c r="M78" s="140">
        <v>111.9</v>
      </c>
      <c r="N78" s="140">
        <v>104.9</v>
      </c>
      <c r="O78" s="140">
        <v>179.3</v>
      </c>
      <c r="P78" s="140">
        <v>175.8</v>
      </c>
    </row>
    <row r="79" spans="1:16" ht="10.15" customHeight="1" x14ac:dyDescent="0.2">
      <c r="A79" s="12" t="s">
        <v>189</v>
      </c>
      <c r="B79" s="140">
        <v>158.69999999999999</v>
      </c>
      <c r="C79" s="140">
        <v>144.80000000000001</v>
      </c>
      <c r="D79" s="140">
        <v>172.9</v>
      </c>
      <c r="E79" s="140">
        <v>198.7</v>
      </c>
      <c r="F79" s="140">
        <v>204.1</v>
      </c>
      <c r="G79" s="140">
        <v>213.2</v>
      </c>
      <c r="H79" s="140">
        <v>194.8</v>
      </c>
      <c r="I79" s="140">
        <v>205.5</v>
      </c>
      <c r="J79" s="140">
        <v>137.5</v>
      </c>
      <c r="K79" s="140">
        <v>123</v>
      </c>
      <c r="L79" s="140">
        <v>106.2</v>
      </c>
      <c r="M79" s="140">
        <v>110.4</v>
      </c>
      <c r="N79" s="140">
        <v>105.7</v>
      </c>
      <c r="O79" s="140">
        <v>177.1</v>
      </c>
      <c r="P79" s="140">
        <v>175.8</v>
      </c>
    </row>
    <row r="80" spans="1:16" ht="10.15" customHeight="1" x14ac:dyDescent="0.2">
      <c r="A80" s="12" t="s">
        <v>190</v>
      </c>
      <c r="B80" s="140">
        <v>160.19999999999999</v>
      </c>
      <c r="C80" s="140">
        <v>145.6</v>
      </c>
      <c r="D80" s="140">
        <v>176.9</v>
      </c>
      <c r="E80" s="140">
        <v>198.7</v>
      </c>
      <c r="F80" s="140">
        <v>203.4</v>
      </c>
      <c r="G80" s="140">
        <v>213.5</v>
      </c>
      <c r="H80" s="140">
        <v>195.6</v>
      </c>
      <c r="I80" s="140">
        <v>205.8</v>
      </c>
      <c r="J80" s="140">
        <v>138.30000000000001</v>
      </c>
      <c r="K80" s="140">
        <v>123</v>
      </c>
      <c r="L80" s="140">
        <v>107.2</v>
      </c>
      <c r="M80" s="140">
        <v>111.8</v>
      </c>
      <c r="N80" s="140">
        <v>106.9</v>
      </c>
      <c r="O80" s="140">
        <v>176.5</v>
      </c>
      <c r="P80" s="140">
        <v>176</v>
      </c>
    </row>
    <row r="81" spans="1:16" ht="10.15" customHeight="1" x14ac:dyDescent="0.2">
      <c r="A81" s="12" t="s">
        <v>191</v>
      </c>
      <c r="B81" s="140">
        <v>159.9</v>
      </c>
      <c r="C81" s="140">
        <v>145.80000000000001</v>
      </c>
      <c r="D81" s="140">
        <v>177.7</v>
      </c>
      <c r="E81" s="140">
        <v>198.6</v>
      </c>
      <c r="F81" s="140">
        <v>202.3</v>
      </c>
      <c r="G81" s="140">
        <v>212.7</v>
      </c>
      <c r="H81" s="140">
        <v>194.6</v>
      </c>
      <c r="I81" s="140">
        <v>207.4</v>
      </c>
      <c r="J81" s="140">
        <v>137.6</v>
      </c>
      <c r="K81" s="140">
        <v>123.2</v>
      </c>
      <c r="L81" s="140">
        <v>105.5</v>
      </c>
      <c r="M81" s="140">
        <v>112.1</v>
      </c>
      <c r="N81" s="140">
        <v>106.5</v>
      </c>
      <c r="O81" s="140">
        <v>177</v>
      </c>
      <c r="P81" s="140">
        <v>176</v>
      </c>
    </row>
    <row r="82" spans="1:16" ht="10.15" customHeight="1" x14ac:dyDescent="0.2">
      <c r="A82" s="12" t="s">
        <v>192</v>
      </c>
      <c r="B82" s="140">
        <v>159.6</v>
      </c>
      <c r="C82" s="140">
        <v>146.30000000000001</v>
      </c>
      <c r="D82" s="140">
        <v>174.9</v>
      </c>
      <c r="E82" s="140">
        <v>198.4</v>
      </c>
      <c r="F82" s="140">
        <v>200</v>
      </c>
      <c r="G82" s="140">
        <v>214.2</v>
      </c>
      <c r="H82" s="140">
        <v>197.1</v>
      </c>
      <c r="I82" s="140">
        <v>206.4</v>
      </c>
      <c r="J82" s="140">
        <v>140.19999999999999</v>
      </c>
      <c r="K82" s="140">
        <v>125.8</v>
      </c>
      <c r="L82" s="140">
        <v>108.2</v>
      </c>
      <c r="M82" s="140">
        <v>113.1</v>
      </c>
      <c r="N82" s="140">
        <v>106.2</v>
      </c>
      <c r="O82" s="140">
        <v>176.7</v>
      </c>
      <c r="P82" s="140">
        <v>176.4</v>
      </c>
    </row>
    <row r="83" spans="1:16" ht="10.15" customHeight="1" x14ac:dyDescent="0.2">
      <c r="A83" s="12" t="s">
        <v>193</v>
      </c>
      <c r="B83" s="140">
        <v>159.9</v>
      </c>
      <c r="C83" s="140">
        <v>143.1</v>
      </c>
      <c r="D83" s="140">
        <v>172.4</v>
      </c>
      <c r="E83" s="140">
        <v>198.9</v>
      </c>
      <c r="F83" s="140">
        <v>201.7</v>
      </c>
      <c r="G83" s="140">
        <v>216.3</v>
      </c>
      <c r="H83" s="140">
        <v>198</v>
      </c>
      <c r="I83" s="140">
        <v>202.3</v>
      </c>
      <c r="J83" s="140">
        <v>140.5</v>
      </c>
      <c r="K83" s="140">
        <v>126.4</v>
      </c>
      <c r="L83" s="140">
        <v>108.2</v>
      </c>
      <c r="M83" s="140">
        <v>112.9</v>
      </c>
      <c r="N83" s="140">
        <v>107.2</v>
      </c>
      <c r="O83" s="140">
        <v>179</v>
      </c>
      <c r="P83" s="140">
        <v>176.5</v>
      </c>
    </row>
    <row r="84" spans="1:16" ht="10.15" customHeight="1" x14ac:dyDescent="0.2">
      <c r="A84" s="12" t="s">
        <v>194</v>
      </c>
      <c r="B84" s="140">
        <v>158.5</v>
      </c>
      <c r="C84" s="140">
        <v>139.80000000000001</v>
      </c>
      <c r="D84" s="140">
        <v>163.6</v>
      </c>
      <c r="E84" s="140">
        <v>198.3</v>
      </c>
      <c r="F84" s="140">
        <v>202.7</v>
      </c>
      <c r="G84" s="140">
        <v>216.7</v>
      </c>
      <c r="H84" s="140">
        <v>199.9</v>
      </c>
      <c r="I84" s="140">
        <v>200.2</v>
      </c>
      <c r="J84" s="140">
        <v>139.1</v>
      </c>
      <c r="K84" s="140">
        <v>125.1</v>
      </c>
      <c r="L84" s="140">
        <v>105.8</v>
      </c>
      <c r="M84" s="141">
        <v>110.8</v>
      </c>
      <c r="N84" s="140">
        <v>106.7</v>
      </c>
      <c r="O84" s="140">
        <v>180</v>
      </c>
      <c r="P84" s="140">
        <v>176.8</v>
      </c>
    </row>
    <row r="85" spans="1:16" ht="10.15" customHeight="1" x14ac:dyDescent="0.2">
      <c r="A85" s="12" t="s">
        <v>195</v>
      </c>
      <c r="B85" s="140">
        <v>159.1</v>
      </c>
      <c r="C85" s="140">
        <v>140.1</v>
      </c>
      <c r="D85" s="140">
        <v>165</v>
      </c>
      <c r="E85" s="140">
        <v>197.3</v>
      </c>
      <c r="F85" s="140">
        <v>202.2</v>
      </c>
      <c r="G85" s="140">
        <v>213.7</v>
      </c>
      <c r="H85" s="140">
        <v>199.9</v>
      </c>
      <c r="I85" s="140">
        <v>197.3</v>
      </c>
      <c r="J85" s="140">
        <v>139.80000000000001</v>
      </c>
      <c r="K85" s="140">
        <v>124.9</v>
      </c>
      <c r="L85" s="140">
        <v>107.5</v>
      </c>
      <c r="M85" s="140">
        <v>111.9</v>
      </c>
      <c r="N85" s="140">
        <v>107</v>
      </c>
      <c r="O85" s="140">
        <v>179.1</v>
      </c>
      <c r="P85" s="140">
        <v>177.3</v>
      </c>
    </row>
    <row r="86" spans="1:16" ht="10.15" customHeight="1" x14ac:dyDescent="0.2">
      <c r="B86" s="140"/>
      <c r="C86" s="140"/>
      <c r="D86" s="140"/>
      <c r="E86" s="140"/>
      <c r="F86" s="140"/>
      <c r="G86" s="140"/>
      <c r="H86" s="140"/>
      <c r="I86" s="140"/>
      <c r="J86" s="140"/>
      <c r="K86" s="140"/>
      <c r="L86" s="140"/>
      <c r="M86" s="140"/>
      <c r="N86" s="140"/>
      <c r="O86" s="140"/>
      <c r="P86" s="140"/>
    </row>
    <row r="87" spans="1:16" ht="10.15" customHeight="1" x14ac:dyDescent="0.2">
      <c r="A87" s="83">
        <v>2003</v>
      </c>
      <c r="B87" s="140"/>
      <c r="C87" s="140"/>
      <c r="D87" s="140"/>
      <c r="E87" s="140"/>
      <c r="F87" s="140"/>
      <c r="G87" s="140"/>
      <c r="H87" s="140"/>
      <c r="I87" s="140"/>
      <c r="J87" s="140"/>
      <c r="K87" s="140"/>
      <c r="L87" s="140"/>
      <c r="M87" s="140"/>
      <c r="N87" s="140"/>
      <c r="O87" s="140"/>
      <c r="P87" s="140"/>
    </row>
    <row r="88" spans="1:16" ht="10.15" customHeight="1" x14ac:dyDescent="0.2">
      <c r="A88" s="12" t="s">
        <v>184</v>
      </c>
      <c r="B88" s="140">
        <v>160.69999999999999</v>
      </c>
      <c r="C88" s="140">
        <v>144.5</v>
      </c>
      <c r="D88" s="140">
        <v>177.8</v>
      </c>
      <c r="E88" s="140">
        <v>199.8</v>
      </c>
      <c r="F88" s="140">
        <v>202.8</v>
      </c>
      <c r="G88" s="140">
        <v>216.3</v>
      </c>
      <c r="H88" s="140">
        <v>200.3</v>
      </c>
      <c r="I88" s="140">
        <v>202.2</v>
      </c>
      <c r="J88" s="140">
        <v>140.6</v>
      </c>
      <c r="K88" s="140">
        <v>126.5</v>
      </c>
      <c r="L88" s="140">
        <v>106.9</v>
      </c>
      <c r="M88" s="140">
        <v>112.8</v>
      </c>
      <c r="N88" s="140">
        <v>106.8</v>
      </c>
      <c r="O88" s="140">
        <v>180.5</v>
      </c>
      <c r="P88" s="140">
        <v>177.5</v>
      </c>
    </row>
    <row r="89" spans="1:16" ht="10.15" customHeight="1" x14ac:dyDescent="0.2">
      <c r="A89" s="12" t="s">
        <v>185</v>
      </c>
      <c r="B89" s="140">
        <v>161.80000000000001</v>
      </c>
      <c r="C89" s="140">
        <v>145</v>
      </c>
      <c r="D89" s="140">
        <v>174.9</v>
      </c>
      <c r="E89" s="140">
        <v>201.8</v>
      </c>
      <c r="F89" s="140">
        <v>204.8</v>
      </c>
      <c r="G89" s="140">
        <v>217.5</v>
      </c>
      <c r="H89" s="140">
        <v>202.2</v>
      </c>
      <c r="I89" s="140">
        <v>206.8</v>
      </c>
      <c r="J89" s="140">
        <v>140.80000000000001</v>
      </c>
      <c r="K89" s="140">
        <v>126.7</v>
      </c>
      <c r="L89" s="140">
        <v>107</v>
      </c>
      <c r="M89" s="140">
        <v>113.6</v>
      </c>
      <c r="N89" s="140">
        <v>107.8</v>
      </c>
      <c r="O89" s="140">
        <v>182.2</v>
      </c>
      <c r="P89" s="140">
        <v>178.3</v>
      </c>
    </row>
    <row r="90" spans="1:16" ht="10.15" customHeight="1" x14ac:dyDescent="0.2">
      <c r="A90" s="12" t="s">
        <v>186</v>
      </c>
      <c r="B90" s="140">
        <v>162.5</v>
      </c>
      <c r="C90" s="140">
        <v>146</v>
      </c>
      <c r="D90" s="140">
        <v>180.3</v>
      </c>
      <c r="E90" s="140">
        <v>202.1</v>
      </c>
      <c r="F90" s="140">
        <v>206.2</v>
      </c>
      <c r="G90" s="140">
        <v>215.7</v>
      </c>
      <c r="H90" s="140">
        <v>202.7</v>
      </c>
      <c r="I90" s="140">
        <v>205.1</v>
      </c>
      <c r="J90" s="140">
        <v>140.30000000000001</v>
      </c>
      <c r="K90" s="140">
        <v>125.9</v>
      </c>
      <c r="L90" s="140">
        <v>106.5</v>
      </c>
      <c r="M90" s="140">
        <v>112.2</v>
      </c>
      <c r="N90" s="140">
        <v>108.8</v>
      </c>
      <c r="O90" s="140">
        <v>183</v>
      </c>
      <c r="P90" s="140">
        <v>178.6</v>
      </c>
    </row>
    <row r="91" spans="1:16" ht="10.15" customHeight="1" x14ac:dyDescent="0.2">
      <c r="A91" s="12" t="s">
        <v>187</v>
      </c>
      <c r="B91" s="140">
        <v>161.4</v>
      </c>
      <c r="C91" s="140">
        <v>143.4</v>
      </c>
      <c r="D91" s="140">
        <v>174.9</v>
      </c>
      <c r="E91" s="140">
        <v>201.9</v>
      </c>
      <c r="F91" s="140">
        <v>205.5</v>
      </c>
      <c r="G91" s="140">
        <v>217.2</v>
      </c>
      <c r="H91" s="140">
        <v>201.8</v>
      </c>
      <c r="I91" s="140">
        <v>207.1</v>
      </c>
      <c r="J91" s="140">
        <v>140.5</v>
      </c>
      <c r="K91" s="140">
        <v>126.6</v>
      </c>
      <c r="L91" s="140">
        <v>106.9</v>
      </c>
      <c r="M91" s="140">
        <v>110.7</v>
      </c>
      <c r="N91" s="140">
        <v>108.1</v>
      </c>
      <c r="O91" s="140">
        <v>176.2</v>
      </c>
      <c r="P91" s="140">
        <v>178.4</v>
      </c>
    </row>
    <row r="92" spans="1:16" ht="10.15" customHeight="1" x14ac:dyDescent="0.2">
      <c r="A92" s="12" t="s">
        <v>188</v>
      </c>
      <c r="B92" s="140">
        <v>162.30000000000001</v>
      </c>
      <c r="C92" s="140">
        <v>147.5</v>
      </c>
      <c r="D92" s="140">
        <v>182.1</v>
      </c>
      <c r="E92" s="140">
        <v>203</v>
      </c>
      <c r="F92" s="140">
        <v>205.1</v>
      </c>
      <c r="G92" s="140">
        <v>219.5</v>
      </c>
      <c r="H92" s="140">
        <v>201.3</v>
      </c>
      <c r="I92" s="140">
        <v>207.3</v>
      </c>
      <c r="J92" s="140">
        <v>140.30000000000001</v>
      </c>
      <c r="K92" s="140">
        <v>126.4</v>
      </c>
      <c r="L92" s="140">
        <v>107.4</v>
      </c>
      <c r="M92" s="140">
        <v>115.8</v>
      </c>
      <c r="N92" s="140">
        <v>107.5</v>
      </c>
      <c r="O92" s="140">
        <v>173.9</v>
      </c>
      <c r="P92" s="140">
        <v>178.8</v>
      </c>
    </row>
    <row r="93" spans="1:16" ht="10.15" customHeight="1" x14ac:dyDescent="0.2">
      <c r="A93" s="12" t="s">
        <v>189</v>
      </c>
      <c r="B93" s="140">
        <v>162.80000000000001</v>
      </c>
      <c r="C93" s="140">
        <v>147.5</v>
      </c>
      <c r="D93" s="140">
        <v>184.7</v>
      </c>
      <c r="E93" s="140">
        <v>203.7</v>
      </c>
      <c r="F93" s="140">
        <v>205.5</v>
      </c>
      <c r="G93" s="140">
        <v>216.8</v>
      </c>
      <c r="H93" s="140">
        <v>202.6</v>
      </c>
      <c r="I93" s="140">
        <v>208.8</v>
      </c>
      <c r="J93" s="140">
        <v>140.30000000000001</v>
      </c>
      <c r="K93" s="140">
        <v>125.4</v>
      </c>
      <c r="L93" s="140">
        <v>107.5</v>
      </c>
      <c r="M93" s="140">
        <v>117.8</v>
      </c>
      <c r="N93" s="140">
        <v>108.1</v>
      </c>
      <c r="O93" s="140">
        <v>169</v>
      </c>
      <c r="P93" s="140">
        <v>179.6</v>
      </c>
    </row>
    <row r="94" spans="1:16" ht="10.15" customHeight="1" x14ac:dyDescent="0.2">
      <c r="A94" s="12" t="s">
        <v>190</v>
      </c>
      <c r="B94" s="140">
        <v>162.69999999999999</v>
      </c>
      <c r="C94" s="140">
        <v>147.4</v>
      </c>
      <c r="D94" s="140">
        <v>185.3</v>
      </c>
      <c r="E94" s="140">
        <v>204.5</v>
      </c>
      <c r="F94" s="140">
        <v>206.4</v>
      </c>
      <c r="G94" s="140">
        <v>222.6</v>
      </c>
      <c r="H94" s="140">
        <v>203.5</v>
      </c>
      <c r="I94" s="140">
        <v>208.4</v>
      </c>
      <c r="J94" s="140">
        <v>138.4</v>
      </c>
      <c r="K94" s="140">
        <v>123.2</v>
      </c>
      <c r="L94" s="140">
        <v>106</v>
      </c>
      <c r="M94" s="140">
        <v>116.8</v>
      </c>
      <c r="N94" s="140">
        <v>108.2</v>
      </c>
      <c r="O94" s="140">
        <v>169.8</v>
      </c>
      <c r="P94" s="140">
        <v>179.7</v>
      </c>
    </row>
    <row r="95" spans="1:16" ht="10.15" customHeight="1" x14ac:dyDescent="0.2">
      <c r="A95" s="12" t="s">
        <v>191</v>
      </c>
      <c r="B95" s="140">
        <v>162.5</v>
      </c>
      <c r="C95" s="140">
        <v>148.1</v>
      </c>
      <c r="D95" s="140">
        <v>186.1</v>
      </c>
      <c r="E95" s="140">
        <v>204.5</v>
      </c>
      <c r="F95" s="140">
        <v>206.3</v>
      </c>
      <c r="G95" s="140">
        <v>220.4</v>
      </c>
      <c r="H95" s="140">
        <v>200.7</v>
      </c>
      <c r="I95" s="140">
        <v>211.7</v>
      </c>
      <c r="J95" s="140">
        <v>139.69999999999999</v>
      </c>
      <c r="K95" s="140">
        <v>124.9</v>
      </c>
      <c r="L95" s="140">
        <v>106.9</v>
      </c>
      <c r="M95" s="140">
        <v>115.2</v>
      </c>
      <c r="N95" s="140">
        <v>108</v>
      </c>
      <c r="O95" s="140">
        <v>173.7</v>
      </c>
      <c r="P95" s="140">
        <v>180.4</v>
      </c>
    </row>
    <row r="96" spans="1:16" ht="10.15" customHeight="1" x14ac:dyDescent="0.2">
      <c r="A96" s="12" t="s">
        <v>192</v>
      </c>
      <c r="B96" s="140">
        <v>162.30000000000001</v>
      </c>
      <c r="C96" s="140">
        <v>147.6</v>
      </c>
      <c r="D96" s="140">
        <v>178.7</v>
      </c>
      <c r="E96" s="140">
        <v>203.5</v>
      </c>
      <c r="F96" s="140">
        <v>201.9</v>
      </c>
      <c r="G96" s="140">
        <v>217.4</v>
      </c>
      <c r="H96" s="140">
        <v>203.7</v>
      </c>
      <c r="I96" s="140">
        <v>210</v>
      </c>
      <c r="J96" s="140">
        <v>139.19999999999999</v>
      </c>
      <c r="K96" s="140">
        <v>126.3</v>
      </c>
      <c r="L96" s="140">
        <v>105.2</v>
      </c>
      <c r="M96" s="140">
        <v>114.7</v>
      </c>
      <c r="N96" s="140">
        <v>107.4</v>
      </c>
      <c r="O96" s="140">
        <v>173.8</v>
      </c>
      <c r="P96" s="140">
        <v>180.7</v>
      </c>
    </row>
    <row r="97" spans="1:16" ht="10.15" customHeight="1" x14ac:dyDescent="0.2">
      <c r="A97" s="12" t="s">
        <v>193</v>
      </c>
      <c r="B97" s="140">
        <v>162.5</v>
      </c>
      <c r="C97" s="140">
        <v>146.4</v>
      </c>
      <c r="D97" s="140">
        <v>176.1</v>
      </c>
      <c r="E97" s="140">
        <v>203.1</v>
      </c>
      <c r="F97" s="140">
        <v>202.5</v>
      </c>
      <c r="G97" s="140">
        <v>221</v>
      </c>
      <c r="H97" s="140">
        <v>205</v>
      </c>
      <c r="I97" s="140">
        <v>207.3</v>
      </c>
      <c r="J97" s="140">
        <v>140.5</v>
      </c>
      <c r="K97" s="140">
        <v>126.7</v>
      </c>
      <c r="L97" s="140">
        <v>107.3</v>
      </c>
      <c r="M97" s="140">
        <v>115</v>
      </c>
      <c r="N97" s="140">
        <v>108</v>
      </c>
      <c r="O97" s="140">
        <v>173.7</v>
      </c>
      <c r="P97" s="140">
        <v>181.7</v>
      </c>
    </row>
    <row r="98" spans="1:16" ht="10.15" customHeight="1" x14ac:dyDescent="0.2">
      <c r="A98" s="12" t="s">
        <v>194</v>
      </c>
      <c r="B98" s="140">
        <v>161.69999999999999</v>
      </c>
      <c r="C98" s="140">
        <v>142.5</v>
      </c>
      <c r="D98" s="140">
        <v>168.8</v>
      </c>
      <c r="E98" s="140">
        <v>202.5</v>
      </c>
      <c r="F98" s="140">
        <v>201.6</v>
      </c>
      <c r="G98" s="140">
        <v>219.8</v>
      </c>
      <c r="H98" s="140">
        <v>204.2</v>
      </c>
      <c r="I98" s="140">
        <v>206</v>
      </c>
      <c r="J98" s="140">
        <v>137.9</v>
      </c>
      <c r="K98" s="140">
        <v>123.6</v>
      </c>
      <c r="L98" s="140">
        <v>104.4</v>
      </c>
      <c r="M98" s="140">
        <v>109.4</v>
      </c>
      <c r="N98" s="140">
        <v>108.1</v>
      </c>
      <c r="O98" s="140">
        <v>170.9</v>
      </c>
      <c r="P98" s="140">
        <v>182.4</v>
      </c>
    </row>
    <row r="99" spans="1:16" ht="10.15" customHeight="1" x14ac:dyDescent="0.2">
      <c r="A99" s="12" t="s">
        <v>195</v>
      </c>
      <c r="B99" s="140">
        <v>161</v>
      </c>
      <c r="C99" s="140">
        <v>143</v>
      </c>
      <c r="D99" s="140">
        <v>171.4</v>
      </c>
      <c r="E99" s="140">
        <v>202.9</v>
      </c>
      <c r="F99" s="140">
        <v>203.2</v>
      </c>
      <c r="G99" s="140">
        <v>218.9</v>
      </c>
      <c r="H99" s="140">
        <v>205.1</v>
      </c>
      <c r="I99" s="140">
        <v>206.5</v>
      </c>
      <c r="J99" s="140">
        <v>139.30000000000001</v>
      </c>
      <c r="K99" s="140">
        <v>124.8</v>
      </c>
      <c r="L99" s="140">
        <v>106.1</v>
      </c>
      <c r="M99" s="140">
        <v>110.1</v>
      </c>
      <c r="N99" s="140">
        <v>107.3</v>
      </c>
      <c r="O99" s="140">
        <v>179.4</v>
      </c>
      <c r="P99" s="140">
        <v>183.6</v>
      </c>
    </row>
    <row r="100" spans="1:16" ht="10.15" customHeight="1" x14ac:dyDescent="0.2">
      <c r="B100" s="140"/>
      <c r="C100" s="140"/>
      <c r="D100" s="140"/>
      <c r="E100" s="140"/>
      <c r="F100" s="140"/>
      <c r="G100" s="140"/>
      <c r="H100" s="140"/>
      <c r="I100" s="140"/>
      <c r="J100" s="140"/>
      <c r="K100" s="140"/>
      <c r="L100" s="140"/>
      <c r="M100" s="140"/>
      <c r="N100" s="140"/>
      <c r="O100" s="140"/>
      <c r="P100" s="140"/>
    </row>
    <row r="101" spans="1:16" ht="10.15" customHeight="1" x14ac:dyDescent="0.2">
      <c r="A101" s="83">
        <v>2004</v>
      </c>
      <c r="B101" s="140"/>
      <c r="C101" s="140"/>
      <c r="D101" s="140"/>
      <c r="E101" s="140"/>
      <c r="F101" s="140"/>
      <c r="G101" s="140"/>
      <c r="H101" s="140"/>
      <c r="I101" s="140"/>
      <c r="J101" s="140"/>
      <c r="K101" s="140"/>
      <c r="L101" s="140"/>
      <c r="M101" s="140"/>
      <c r="N101" s="140"/>
      <c r="O101" s="140"/>
      <c r="P101" s="140"/>
    </row>
    <row r="102" spans="1:16" ht="10.15" customHeight="1" x14ac:dyDescent="0.2">
      <c r="A102" s="12" t="s">
        <v>184</v>
      </c>
      <c r="B102" s="140">
        <v>163</v>
      </c>
      <c r="C102" s="140">
        <v>147.1</v>
      </c>
      <c r="D102" s="140">
        <v>180.8</v>
      </c>
      <c r="E102" s="140">
        <v>203.9</v>
      </c>
      <c r="F102" s="140">
        <v>204.3</v>
      </c>
      <c r="G102" s="140">
        <v>215.8</v>
      </c>
      <c r="H102" s="140">
        <v>204.8</v>
      </c>
      <c r="I102" s="140">
        <v>208.7</v>
      </c>
      <c r="J102" s="140">
        <v>140.69999999999999</v>
      </c>
      <c r="K102" s="140">
        <v>127.2</v>
      </c>
      <c r="L102" s="140">
        <v>106.5</v>
      </c>
      <c r="M102" s="140">
        <v>113.7</v>
      </c>
      <c r="N102" s="140">
        <v>108</v>
      </c>
      <c r="O102" s="140">
        <v>179</v>
      </c>
      <c r="P102" s="140">
        <v>183.8</v>
      </c>
    </row>
    <row r="103" spans="1:16" ht="10.15" customHeight="1" x14ac:dyDescent="0.2">
      <c r="A103" s="12" t="s">
        <v>185</v>
      </c>
      <c r="B103" s="140">
        <v>163.9</v>
      </c>
      <c r="C103" s="140">
        <v>147.9</v>
      </c>
      <c r="D103" s="140">
        <v>179.4</v>
      </c>
      <c r="E103" s="140">
        <v>204.4</v>
      </c>
      <c r="F103" s="140">
        <v>204.4</v>
      </c>
      <c r="G103" s="140">
        <v>217.7</v>
      </c>
      <c r="H103" s="140">
        <v>203.3</v>
      </c>
      <c r="I103" s="140">
        <v>210.2</v>
      </c>
      <c r="J103" s="140">
        <v>141.4</v>
      </c>
      <c r="K103" s="140">
        <v>129.4</v>
      </c>
      <c r="L103" s="140">
        <v>105.9</v>
      </c>
      <c r="M103" s="140">
        <v>114.2</v>
      </c>
      <c r="N103" s="140">
        <v>109</v>
      </c>
      <c r="O103" s="140">
        <v>177.2</v>
      </c>
      <c r="P103" s="140">
        <v>184.1</v>
      </c>
    </row>
    <row r="104" spans="1:16" ht="10.15" customHeight="1" x14ac:dyDescent="0.2">
      <c r="A104" s="12" t="s">
        <v>186</v>
      </c>
      <c r="B104" s="140">
        <v>163.30000000000001</v>
      </c>
      <c r="C104" s="140">
        <v>147.69999999999999</v>
      </c>
      <c r="D104" s="140">
        <v>180.1</v>
      </c>
      <c r="E104" s="140">
        <v>204.8</v>
      </c>
      <c r="F104" s="140">
        <v>200.5</v>
      </c>
      <c r="G104" s="140">
        <v>220</v>
      </c>
      <c r="H104" s="140">
        <v>206.4</v>
      </c>
      <c r="I104" s="140">
        <v>213.1</v>
      </c>
      <c r="J104" s="140">
        <v>140.80000000000001</v>
      </c>
      <c r="K104" s="140">
        <v>128.19999999999999</v>
      </c>
      <c r="L104" s="140">
        <v>105.9</v>
      </c>
      <c r="M104" s="140">
        <v>114.9</v>
      </c>
      <c r="N104" s="140">
        <v>108.6</v>
      </c>
      <c r="O104" s="140">
        <v>178.8</v>
      </c>
      <c r="P104" s="140">
        <v>184.4</v>
      </c>
    </row>
    <row r="105" spans="1:16" ht="10.15" customHeight="1" x14ac:dyDescent="0.2">
      <c r="A105" s="12" t="s">
        <v>187</v>
      </c>
      <c r="B105" s="140">
        <v>162.6</v>
      </c>
      <c r="C105" s="140">
        <v>146.4</v>
      </c>
      <c r="D105" s="140">
        <v>173.4</v>
      </c>
      <c r="E105" s="140">
        <v>205.5</v>
      </c>
      <c r="F105" s="140">
        <v>200.6</v>
      </c>
      <c r="G105" s="140">
        <v>223.9</v>
      </c>
      <c r="H105" s="140">
        <v>205.9</v>
      </c>
      <c r="I105" s="140">
        <v>214.6</v>
      </c>
      <c r="J105" s="140">
        <v>139.69999999999999</v>
      </c>
      <c r="K105" s="140">
        <v>127</v>
      </c>
      <c r="L105" s="140">
        <v>105.4</v>
      </c>
      <c r="M105" s="140">
        <v>112.7</v>
      </c>
      <c r="N105" s="140">
        <v>108.1</v>
      </c>
      <c r="O105" s="140">
        <v>179.4</v>
      </c>
      <c r="P105" s="140">
        <v>184.5</v>
      </c>
    </row>
    <row r="106" spans="1:16" ht="10.15" customHeight="1" x14ac:dyDescent="0.2">
      <c r="A106" s="12" t="s">
        <v>188</v>
      </c>
      <c r="B106" s="140">
        <v>163.5</v>
      </c>
      <c r="C106" s="140">
        <v>148.80000000000001</v>
      </c>
      <c r="D106" s="140">
        <v>181.1</v>
      </c>
      <c r="E106" s="140">
        <v>206.1</v>
      </c>
      <c r="F106" s="140">
        <v>202.4</v>
      </c>
      <c r="G106" s="140">
        <v>221.6</v>
      </c>
      <c r="H106" s="140">
        <v>206.8</v>
      </c>
      <c r="I106" s="140">
        <v>213.5</v>
      </c>
      <c r="J106" s="140">
        <v>139.9</v>
      </c>
      <c r="K106" s="140">
        <v>127.5</v>
      </c>
      <c r="L106" s="140">
        <v>106</v>
      </c>
      <c r="M106" s="140">
        <v>114.3</v>
      </c>
      <c r="N106" s="140">
        <v>108</v>
      </c>
      <c r="O106" s="140">
        <v>179.1</v>
      </c>
      <c r="P106" s="140">
        <v>186.1</v>
      </c>
    </row>
    <row r="107" spans="1:16" ht="10.15" customHeight="1" x14ac:dyDescent="0.2">
      <c r="A107" s="12" t="s">
        <v>189</v>
      </c>
      <c r="B107" s="140">
        <v>162.80000000000001</v>
      </c>
      <c r="C107" s="140">
        <v>147.5</v>
      </c>
      <c r="D107" s="140">
        <v>182.7</v>
      </c>
      <c r="E107" s="140">
        <v>206.8</v>
      </c>
      <c r="F107" s="140">
        <v>203.9</v>
      </c>
      <c r="G107" s="140">
        <v>225</v>
      </c>
      <c r="H107" s="140">
        <v>206.5</v>
      </c>
      <c r="I107" s="140">
        <v>212.6</v>
      </c>
      <c r="J107" s="140">
        <v>139.80000000000001</v>
      </c>
      <c r="K107" s="140">
        <v>127.8</v>
      </c>
      <c r="L107" s="140">
        <v>105.5</v>
      </c>
      <c r="M107" s="140">
        <v>113.6</v>
      </c>
      <c r="N107" s="140">
        <v>108.1</v>
      </c>
      <c r="O107" s="140">
        <v>177.1</v>
      </c>
      <c r="P107" s="140">
        <v>186.3</v>
      </c>
    </row>
    <row r="108" spans="1:16" ht="10.15" customHeight="1" x14ac:dyDescent="0.2">
      <c r="A108" s="12" t="s">
        <v>190</v>
      </c>
      <c r="B108" s="140">
        <v>163.80000000000001</v>
      </c>
      <c r="C108" s="140">
        <v>148.5</v>
      </c>
      <c r="D108" s="140">
        <v>185</v>
      </c>
      <c r="E108" s="140">
        <v>207.2</v>
      </c>
      <c r="F108" s="140">
        <v>202</v>
      </c>
      <c r="G108" s="140">
        <v>224.9</v>
      </c>
      <c r="H108" s="140">
        <v>206.8</v>
      </c>
      <c r="I108" s="140">
        <v>216.4</v>
      </c>
      <c r="J108" s="140">
        <v>140.5</v>
      </c>
      <c r="K108" s="140">
        <v>128.5</v>
      </c>
      <c r="L108" s="140">
        <v>106.1</v>
      </c>
      <c r="M108" s="140">
        <v>116.2</v>
      </c>
      <c r="N108" s="140">
        <v>108.6</v>
      </c>
      <c r="O108" s="140">
        <v>175.9</v>
      </c>
      <c r="P108" s="140">
        <v>186.8</v>
      </c>
    </row>
    <row r="109" spans="1:16" ht="10.15" customHeight="1" x14ac:dyDescent="0.2">
      <c r="A109" s="12" t="s">
        <v>191</v>
      </c>
      <c r="B109" s="140">
        <v>164.4</v>
      </c>
      <c r="C109" s="140">
        <v>148.4</v>
      </c>
      <c r="D109" s="140">
        <v>182.6</v>
      </c>
      <c r="E109" s="140">
        <v>207.2</v>
      </c>
      <c r="F109" s="140">
        <v>203.5</v>
      </c>
      <c r="G109" s="140">
        <v>227.1</v>
      </c>
      <c r="H109" s="140">
        <v>205.4</v>
      </c>
      <c r="I109" s="140">
        <v>213.5</v>
      </c>
      <c r="J109" s="140">
        <v>140.30000000000001</v>
      </c>
      <c r="K109" s="140">
        <v>128.69999999999999</v>
      </c>
      <c r="L109" s="140">
        <v>105.3</v>
      </c>
      <c r="M109" s="140">
        <v>115.3</v>
      </c>
      <c r="N109" s="140">
        <v>109.1</v>
      </c>
      <c r="O109" s="140">
        <v>178.9</v>
      </c>
      <c r="P109" s="140">
        <v>186.8</v>
      </c>
    </row>
    <row r="110" spans="1:16" ht="10.15" customHeight="1" x14ac:dyDescent="0.2">
      <c r="A110" s="12" t="s">
        <v>192</v>
      </c>
      <c r="B110" s="140">
        <v>163.5</v>
      </c>
      <c r="C110" s="140">
        <v>148.19999999999999</v>
      </c>
      <c r="D110" s="140">
        <v>179</v>
      </c>
      <c r="E110" s="140">
        <v>206.4</v>
      </c>
      <c r="F110" s="140">
        <v>204.4</v>
      </c>
      <c r="G110" s="140">
        <v>223</v>
      </c>
      <c r="H110" s="140">
        <v>206.4</v>
      </c>
      <c r="I110" s="140">
        <v>211.7</v>
      </c>
      <c r="J110" s="140">
        <v>140.30000000000001</v>
      </c>
      <c r="K110" s="140">
        <v>127.8</v>
      </c>
      <c r="L110" s="140">
        <v>106</v>
      </c>
      <c r="M110" s="140">
        <v>113.8</v>
      </c>
      <c r="N110" s="140">
        <v>108.4</v>
      </c>
      <c r="O110" s="140">
        <v>179.6</v>
      </c>
      <c r="P110" s="140">
        <v>186.7</v>
      </c>
    </row>
    <row r="111" spans="1:16" ht="10.15" customHeight="1" x14ac:dyDescent="0.2">
      <c r="A111" s="12" t="s">
        <v>193</v>
      </c>
      <c r="B111" s="140">
        <v>162.6</v>
      </c>
      <c r="C111" s="140">
        <v>146.9</v>
      </c>
      <c r="D111" s="140">
        <v>175.5</v>
      </c>
      <c r="E111" s="140">
        <v>207</v>
      </c>
      <c r="F111" s="140">
        <v>205.7</v>
      </c>
      <c r="G111" s="140">
        <v>226.7</v>
      </c>
      <c r="H111" s="140">
        <v>205.8</v>
      </c>
      <c r="I111" s="140">
        <v>211.2</v>
      </c>
      <c r="J111" s="140">
        <v>140.6</v>
      </c>
      <c r="K111" s="140">
        <v>128.30000000000001</v>
      </c>
      <c r="L111" s="140">
        <v>105.5</v>
      </c>
      <c r="M111" s="140">
        <v>114.2</v>
      </c>
      <c r="N111" s="140">
        <v>107.6</v>
      </c>
      <c r="O111" s="140">
        <v>178.6</v>
      </c>
      <c r="P111" s="140">
        <v>187.9</v>
      </c>
    </row>
    <row r="112" spans="1:16" ht="10.15" customHeight="1" x14ac:dyDescent="0.2">
      <c r="A112" s="12" t="s">
        <v>194</v>
      </c>
      <c r="B112" s="140">
        <v>163.1</v>
      </c>
      <c r="C112" s="140">
        <v>142.5</v>
      </c>
      <c r="D112" s="140">
        <v>168.9</v>
      </c>
      <c r="E112" s="140">
        <v>206.8</v>
      </c>
      <c r="F112" s="140">
        <v>204.9</v>
      </c>
      <c r="G112" s="140">
        <v>226.7</v>
      </c>
      <c r="H112" s="140">
        <v>209.2</v>
      </c>
      <c r="I112" s="140">
        <v>208.7</v>
      </c>
      <c r="J112" s="140">
        <v>139.6</v>
      </c>
      <c r="K112" s="140">
        <v>126.7</v>
      </c>
      <c r="L112" s="140">
        <v>104.6</v>
      </c>
      <c r="M112" s="140">
        <v>113</v>
      </c>
      <c r="N112" s="140">
        <v>109.3</v>
      </c>
      <c r="O112" s="140">
        <v>177.2</v>
      </c>
      <c r="P112" s="140">
        <v>188.2</v>
      </c>
    </row>
    <row r="113" spans="1:16" ht="10.15" customHeight="1" x14ac:dyDescent="0.2">
      <c r="A113" s="12" t="s">
        <v>195</v>
      </c>
      <c r="B113" s="140">
        <v>163.1</v>
      </c>
      <c r="C113" s="140">
        <v>142.69999999999999</v>
      </c>
      <c r="D113" s="140">
        <v>165.4</v>
      </c>
      <c r="E113" s="140">
        <v>206.4</v>
      </c>
      <c r="F113" s="140">
        <v>205.7</v>
      </c>
      <c r="G113" s="140">
        <v>227.2</v>
      </c>
      <c r="H113" s="140">
        <v>209.4</v>
      </c>
      <c r="I113" s="140">
        <v>206.9</v>
      </c>
      <c r="J113" s="140">
        <v>140.6</v>
      </c>
      <c r="K113" s="140">
        <v>127.5</v>
      </c>
      <c r="L113" s="140">
        <v>105.7</v>
      </c>
      <c r="M113" s="140">
        <v>112</v>
      </c>
      <c r="N113" s="140">
        <v>107.5</v>
      </c>
      <c r="O113" s="140">
        <v>178.4</v>
      </c>
      <c r="P113" s="140">
        <v>188.5</v>
      </c>
    </row>
    <row r="114" spans="1:16" ht="10.15" customHeight="1" x14ac:dyDescent="0.2">
      <c r="B114" s="140"/>
      <c r="C114" s="140"/>
      <c r="D114" s="140"/>
      <c r="E114" s="140"/>
      <c r="F114" s="140"/>
      <c r="G114" s="140"/>
      <c r="H114" s="140"/>
      <c r="I114" s="140"/>
      <c r="J114" s="140"/>
      <c r="K114" s="140"/>
      <c r="L114" s="140"/>
      <c r="M114" s="140"/>
      <c r="N114" s="140"/>
      <c r="O114" s="140"/>
      <c r="P114" s="140"/>
    </row>
    <row r="115" spans="1:16" ht="10.15" customHeight="1" x14ac:dyDescent="0.2">
      <c r="A115" s="83">
        <v>2005</v>
      </c>
      <c r="B115" s="140"/>
      <c r="C115" s="140"/>
      <c r="D115" s="140"/>
      <c r="E115" s="140"/>
      <c r="F115" s="140"/>
      <c r="G115" s="140"/>
      <c r="H115" s="140"/>
      <c r="I115" s="140"/>
      <c r="J115" s="140"/>
      <c r="K115" s="140"/>
      <c r="L115" s="140"/>
      <c r="M115" s="140"/>
      <c r="N115" s="140"/>
      <c r="O115" s="140"/>
      <c r="P115" s="140"/>
    </row>
    <row r="116" spans="1:16" ht="10.15" customHeight="1" x14ac:dyDescent="0.2">
      <c r="A116" s="12" t="s">
        <v>184</v>
      </c>
      <c r="B116" s="140">
        <v>163</v>
      </c>
      <c r="C116" s="140">
        <v>146.6</v>
      </c>
      <c r="D116" s="140">
        <v>181.3</v>
      </c>
      <c r="E116" s="140">
        <v>207.6</v>
      </c>
      <c r="F116" s="140">
        <v>203.5</v>
      </c>
      <c r="G116" s="140">
        <v>229.3</v>
      </c>
      <c r="H116" s="140">
        <v>207.7</v>
      </c>
      <c r="I116" s="140">
        <v>209.6</v>
      </c>
      <c r="J116" s="140">
        <v>142.19999999999999</v>
      </c>
      <c r="K116" s="140">
        <v>130</v>
      </c>
      <c r="L116" s="140">
        <v>105.3</v>
      </c>
      <c r="M116" s="140">
        <v>117</v>
      </c>
      <c r="N116" s="140">
        <v>108.1</v>
      </c>
      <c r="O116" s="140">
        <v>180.1</v>
      </c>
      <c r="P116" s="140">
        <v>189.1</v>
      </c>
    </row>
    <row r="117" spans="1:16" ht="10.15" customHeight="1" x14ac:dyDescent="0.2">
      <c r="A117" s="12" t="s">
        <v>185</v>
      </c>
      <c r="B117" s="140">
        <v>164.2</v>
      </c>
      <c r="C117" s="140">
        <v>147.80000000000001</v>
      </c>
      <c r="D117" s="140">
        <v>181.7</v>
      </c>
      <c r="E117" s="140">
        <v>208.4</v>
      </c>
      <c r="F117" s="140">
        <v>205.8</v>
      </c>
      <c r="G117" s="140">
        <v>231.7</v>
      </c>
      <c r="H117" s="140">
        <v>209.5</v>
      </c>
      <c r="I117" s="140">
        <v>208.7</v>
      </c>
      <c r="J117" s="140">
        <v>142.5</v>
      </c>
      <c r="K117" s="140">
        <v>130.4</v>
      </c>
      <c r="L117" s="140">
        <v>105.4</v>
      </c>
      <c r="M117" s="140">
        <v>115.7</v>
      </c>
      <c r="N117" s="140">
        <v>108.7</v>
      </c>
      <c r="O117" s="140">
        <v>178.9</v>
      </c>
      <c r="P117" s="140">
        <v>188.8</v>
      </c>
    </row>
    <row r="118" spans="1:16" ht="10.15" customHeight="1" x14ac:dyDescent="0.2">
      <c r="A118" s="12" t="s">
        <v>186</v>
      </c>
      <c r="B118" s="140">
        <v>162.6</v>
      </c>
      <c r="C118" s="140">
        <v>145.6</v>
      </c>
      <c r="D118" s="140">
        <v>179.8</v>
      </c>
      <c r="E118" s="140">
        <v>208.5</v>
      </c>
      <c r="F118" s="140">
        <v>206.5</v>
      </c>
      <c r="G118" s="140">
        <v>232.1</v>
      </c>
      <c r="H118" s="140">
        <v>208.7</v>
      </c>
      <c r="I118" s="140">
        <v>207.3</v>
      </c>
      <c r="J118" s="140">
        <v>143.6</v>
      </c>
      <c r="K118" s="140">
        <v>130.6</v>
      </c>
      <c r="L118" s="140">
        <v>107.5</v>
      </c>
      <c r="M118" s="140">
        <v>114.7</v>
      </c>
      <c r="N118" s="140">
        <v>108.1</v>
      </c>
      <c r="O118" s="140">
        <v>175</v>
      </c>
      <c r="P118" s="140">
        <v>189.1</v>
      </c>
    </row>
    <row r="119" spans="1:16" ht="10.15" customHeight="1" x14ac:dyDescent="0.2">
      <c r="A119" s="12" t="s">
        <v>187</v>
      </c>
      <c r="B119" s="140">
        <v>164.9</v>
      </c>
      <c r="C119" s="140">
        <v>148.69999999999999</v>
      </c>
      <c r="D119" s="140">
        <v>181</v>
      </c>
      <c r="E119" s="140">
        <v>209.1</v>
      </c>
      <c r="F119" s="140">
        <v>204.6</v>
      </c>
      <c r="G119" s="140">
        <v>233.4</v>
      </c>
      <c r="H119" s="140">
        <v>209</v>
      </c>
      <c r="I119" s="140">
        <v>212.6</v>
      </c>
      <c r="J119" s="140">
        <v>144.80000000000001</v>
      </c>
      <c r="K119" s="140">
        <v>132</v>
      </c>
      <c r="L119" s="140">
        <v>107.9</v>
      </c>
      <c r="M119" s="140">
        <v>118.3</v>
      </c>
      <c r="N119" s="140">
        <v>108.9</v>
      </c>
      <c r="O119" s="140">
        <v>178.5</v>
      </c>
      <c r="P119" s="140">
        <v>190.2</v>
      </c>
    </row>
    <row r="120" spans="1:16" ht="10.15" customHeight="1" x14ac:dyDescent="0.2">
      <c r="A120" s="12" t="s">
        <v>188</v>
      </c>
      <c r="B120" s="140">
        <v>163.30000000000001</v>
      </c>
      <c r="C120" s="140">
        <v>146.9</v>
      </c>
      <c r="D120" s="140">
        <v>184.2</v>
      </c>
      <c r="E120" s="140">
        <v>209.7</v>
      </c>
      <c r="F120" s="140">
        <v>204.1</v>
      </c>
      <c r="G120" s="140">
        <v>233.7</v>
      </c>
      <c r="H120" s="140">
        <v>208.9</v>
      </c>
      <c r="I120" s="140">
        <v>212.6</v>
      </c>
      <c r="J120" s="140">
        <v>144.30000000000001</v>
      </c>
      <c r="K120" s="140">
        <v>131.1</v>
      </c>
      <c r="L120" s="140">
        <v>107.2</v>
      </c>
      <c r="M120" s="140">
        <v>120</v>
      </c>
      <c r="N120" s="140">
        <v>108.1</v>
      </c>
      <c r="O120" s="140">
        <v>179.1</v>
      </c>
      <c r="P120" s="140">
        <v>190.6</v>
      </c>
    </row>
    <row r="121" spans="1:16" ht="10.15" customHeight="1" x14ac:dyDescent="0.2">
      <c r="A121" s="12" t="s">
        <v>189</v>
      </c>
      <c r="B121" s="140">
        <v>165.7</v>
      </c>
      <c r="C121" s="140">
        <v>148.6</v>
      </c>
      <c r="D121" s="140">
        <v>182</v>
      </c>
      <c r="E121" s="140">
        <v>209.4</v>
      </c>
      <c r="F121" s="140">
        <v>203.3</v>
      </c>
      <c r="G121" s="140">
        <v>235.5</v>
      </c>
      <c r="H121" s="140">
        <v>209.2</v>
      </c>
      <c r="I121" s="140">
        <v>214</v>
      </c>
      <c r="J121" s="140">
        <v>144</v>
      </c>
      <c r="K121" s="140">
        <v>131.5</v>
      </c>
      <c r="L121" s="140">
        <v>105.7</v>
      </c>
      <c r="M121" s="140">
        <v>120.9</v>
      </c>
      <c r="N121" s="140">
        <v>109.8</v>
      </c>
      <c r="O121" s="140">
        <v>171.9</v>
      </c>
      <c r="P121" s="140">
        <v>190.4</v>
      </c>
    </row>
    <row r="122" spans="1:16" ht="10.15" customHeight="1" x14ac:dyDescent="0.2">
      <c r="A122" s="12" t="s">
        <v>190</v>
      </c>
      <c r="B122" s="140">
        <v>167.1</v>
      </c>
      <c r="C122" s="140">
        <v>148.6</v>
      </c>
      <c r="D122" s="140">
        <v>183.7</v>
      </c>
      <c r="E122" s="140">
        <v>209.4</v>
      </c>
      <c r="F122" s="140">
        <v>202.6</v>
      </c>
      <c r="G122" s="140">
        <v>232.2</v>
      </c>
      <c r="H122" s="140">
        <v>209.8</v>
      </c>
      <c r="I122" s="140">
        <v>214.4</v>
      </c>
      <c r="J122" s="140">
        <v>144.80000000000001</v>
      </c>
      <c r="K122" s="140">
        <v>132.6</v>
      </c>
      <c r="L122" s="140">
        <v>106.1</v>
      </c>
      <c r="M122" s="140">
        <v>120.6</v>
      </c>
      <c r="N122" s="140">
        <v>111.5</v>
      </c>
      <c r="O122" s="140">
        <v>174</v>
      </c>
      <c r="P122" s="140">
        <v>190.8</v>
      </c>
    </row>
    <row r="123" spans="1:16" ht="10.15" customHeight="1" x14ac:dyDescent="0.2">
      <c r="A123" s="12" t="s">
        <v>191</v>
      </c>
      <c r="B123" s="140">
        <v>164.7</v>
      </c>
      <c r="C123" s="140">
        <v>149.6</v>
      </c>
      <c r="D123" s="140">
        <v>182.3</v>
      </c>
      <c r="E123" s="140">
        <v>210.1</v>
      </c>
      <c r="F123" s="140">
        <v>205.3</v>
      </c>
      <c r="G123" s="140">
        <v>229.5</v>
      </c>
      <c r="H123" s="140">
        <v>208.6</v>
      </c>
      <c r="I123" s="140">
        <v>216.6</v>
      </c>
      <c r="J123" s="140">
        <v>144.30000000000001</v>
      </c>
      <c r="K123" s="140">
        <v>131.6</v>
      </c>
      <c r="L123" s="140">
        <v>105.7</v>
      </c>
      <c r="M123" s="140">
        <v>120.7</v>
      </c>
      <c r="N123" s="140">
        <v>108.5</v>
      </c>
      <c r="O123" s="140">
        <v>178.8</v>
      </c>
      <c r="P123" s="140">
        <v>190.9</v>
      </c>
    </row>
    <row r="124" spans="1:16" ht="10.15" customHeight="1" x14ac:dyDescent="0.2">
      <c r="A124" s="12" t="s">
        <v>192</v>
      </c>
      <c r="B124" s="140">
        <v>165.8</v>
      </c>
      <c r="C124" s="140">
        <v>149.1</v>
      </c>
      <c r="D124" s="140">
        <v>179.8</v>
      </c>
      <c r="E124" s="140">
        <v>208.3</v>
      </c>
      <c r="F124" s="140">
        <v>202.3</v>
      </c>
      <c r="G124" s="140">
        <v>228.9</v>
      </c>
      <c r="H124" s="140">
        <v>208.9</v>
      </c>
      <c r="I124" s="140">
        <v>212.5</v>
      </c>
      <c r="J124" s="140">
        <v>145.19999999999999</v>
      </c>
      <c r="K124" s="140">
        <v>133.9</v>
      </c>
      <c r="L124" s="140">
        <v>106.2</v>
      </c>
      <c r="M124" s="140">
        <v>120.6</v>
      </c>
      <c r="N124" s="140">
        <v>109.9</v>
      </c>
      <c r="O124" s="140">
        <v>178.9</v>
      </c>
      <c r="P124" s="140">
        <v>191.4</v>
      </c>
    </row>
    <row r="125" spans="1:16" ht="10.15" customHeight="1" x14ac:dyDescent="0.2">
      <c r="A125" s="12" t="s">
        <v>193</v>
      </c>
      <c r="B125" s="140">
        <v>166.3</v>
      </c>
      <c r="C125" s="140">
        <v>152</v>
      </c>
      <c r="D125" s="140">
        <v>176.1</v>
      </c>
      <c r="E125" s="140">
        <v>209.4</v>
      </c>
      <c r="F125" s="140">
        <v>202</v>
      </c>
      <c r="G125" s="140">
        <v>231.8</v>
      </c>
      <c r="H125" s="140">
        <v>211.1</v>
      </c>
      <c r="I125" s="140">
        <v>212.9</v>
      </c>
      <c r="J125" s="140">
        <v>145.6</v>
      </c>
      <c r="K125" s="140">
        <v>133.80000000000001</v>
      </c>
      <c r="L125" s="140">
        <v>106.1</v>
      </c>
      <c r="M125" s="140">
        <v>118.3</v>
      </c>
      <c r="N125" s="140">
        <v>109.9</v>
      </c>
      <c r="O125" s="140">
        <v>180.6</v>
      </c>
      <c r="P125" s="140">
        <v>192.1</v>
      </c>
    </row>
    <row r="126" spans="1:16" ht="10.15" customHeight="1" x14ac:dyDescent="0.2">
      <c r="A126" s="12" t="s">
        <v>194</v>
      </c>
      <c r="B126" s="140">
        <v>166.5</v>
      </c>
      <c r="C126" s="140">
        <v>151.4</v>
      </c>
      <c r="D126" s="140">
        <v>171.4</v>
      </c>
      <c r="E126" s="140">
        <v>209.1</v>
      </c>
      <c r="F126" s="140">
        <v>201.4</v>
      </c>
      <c r="G126" s="140">
        <v>234.8</v>
      </c>
      <c r="H126" s="140">
        <v>212.3</v>
      </c>
      <c r="I126" s="140">
        <v>210.2</v>
      </c>
      <c r="J126" s="140">
        <v>145.5</v>
      </c>
      <c r="K126" s="140">
        <v>132.19999999999999</v>
      </c>
      <c r="L126" s="140">
        <v>106.9</v>
      </c>
      <c r="M126" s="140">
        <v>115.9</v>
      </c>
      <c r="N126" s="140">
        <v>110.6</v>
      </c>
      <c r="O126" s="140">
        <v>176.6</v>
      </c>
      <c r="P126" s="140">
        <v>192.4</v>
      </c>
    </row>
    <row r="127" spans="1:16" ht="10.15" customHeight="1" x14ac:dyDescent="0.2">
      <c r="A127" s="12" t="s">
        <v>195</v>
      </c>
      <c r="B127" s="140">
        <v>167.8</v>
      </c>
      <c r="C127" s="140">
        <v>154.30000000000001</v>
      </c>
      <c r="D127" s="140">
        <v>171.6</v>
      </c>
      <c r="E127" s="140">
        <v>208.4</v>
      </c>
      <c r="F127" s="140">
        <v>201.3</v>
      </c>
      <c r="G127" s="140">
        <v>232.5</v>
      </c>
      <c r="H127" s="140">
        <v>213.9</v>
      </c>
      <c r="I127" s="140">
        <v>205.9</v>
      </c>
      <c r="J127" s="140">
        <v>145.5</v>
      </c>
      <c r="K127" s="140">
        <v>133.1</v>
      </c>
      <c r="L127" s="140">
        <v>107.4</v>
      </c>
      <c r="M127" s="140">
        <v>117.8</v>
      </c>
      <c r="N127" s="140">
        <v>111.4</v>
      </c>
      <c r="O127" s="140">
        <v>179.1</v>
      </c>
      <c r="P127" s="140">
        <v>192.9</v>
      </c>
    </row>
    <row r="128" spans="1:16" ht="10.15" customHeight="1" x14ac:dyDescent="0.2">
      <c r="B128" s="140"/>
      <c r="C128" s="140"/>
      <c r="D128" s="140"/>
      <c r="E128" s="140"/>
      <c r="F128" s="140"/>
      <c r="G128" s="140"/>
      <c r="H128" s="140"/>
      <c r="I128" s="140"/>
      <c r="J128" s="99"/>
      <c r="K128" s="99"/>
      <c r="L128" s="99"/>
      <c r="M128" s="99"/>
      <c r="N128" s="99"/>
      <c r="O128" s="99"/>
      <c r="P128" s="99"/>
    </row>
    <row r="129" spans="1:16" ht="10.15" customHeight="1" x14ac:dyDescent="0.2">
      <c r="A129" s="83">
        <v>2006</v>
      </c>
      <c r="B129" s="140"/>
      <c r="C129" s="140"/>
      <c r="D129" s="140"/>
      <c r="E129" s="140"/>
      <c r="F129" s="140"/>
      <c r="G129" s="140"/>
      <c r="H129" s="140"/>
      <c r="I129" s="140"/>
      <c r="J129" s="140"/>
      <c r="K129" s="140"/>
      <c r="L129" s="140"/>
      <c r="M129" s="140"/>
      <c r="N129" s="140"/>
      <c r="O129" s="140"/>
      <c r="P129" s="140"/>
    </row>
    <row r="130" spans="1:16" ht="10.15" customHeight="1" x14ac:dyDescent="0.2">
      <c r="A130" s="12" t="s">
        <v>184</v>
      </c>
      <c r="B130" s="140">
        <v>169.3</v>
      </c>
      <c r="C130" s="140">
        <v>157.6</v>
      </c>
      <c r="D130" s="140">
        <v>181.8</v>
      </c>
      <c r="E130" s="140">
        <v>210.6</v>
      </c>
      <c r="F130" s="140">
        <v>200.3</v>
      </c>
      <c r="G130" s="140">
        <v>234.4</v>
      </c>
      <c r="H130" s="140">
        <v>212.9</v>
      </c>
      <c r="I130" s="140">
        <v>213.9</v>
      </c>
      <c r="J130" s="140">
        <v>147.19999999999999</v>
      </c>
      <c r="K130" s="140">
        <v>135.69999999999999</v>
      </c>
      <c r="L130" s="140">
        <v>108.4</v>
      </c>
      <c r="M130" s="140">
        <v>121</v>
      </c>
      <c r="N130" s="140">
        <v>111.5</v>
      </c>
      <c r="O130" s="140">
        <v>182</v>
      </c>
      <c r="P130" s="140">
        <v>194.1</v>
      </c>
    </row>
    <row r="131" spans="1:16" ht="10.15" customHeight="1" x14ac:dyDescent="0.2">
      <c r="A131" s="12" t="s">
        <v>185</v>
      </c>
      <c r="B131" s="140">
        <v>167.3</v>
      </c>
      <c r="C131" s="140">
        <v>159.69999999999999</v>
      </c>
      <c r="D131" s="140">
        <v>180</v>
      </c>
      <c r="E131" s="140">
        <v>210.3</v>
      </c>
      <c r="F131" s="140">
        <v>195.3</v>
      </c>
      <c r="G131" s="140">
        <v>232.7</v>
      </c>
      <c r="H131" s="140">
        <v>213.8</v>
      </c>
      <c r="I131" s="140">
        <v>215.5</v>
      </c>
      <c r="J131" s="140">
        <v>147.30000000000001</v>
      </c>
      <c r="K131" s="140">
        <v>134.69999999999999</v>
      </c>
      <c r="L131" s="140">
        <v>108.5</v>
      </c>
      <c r="M131" s="140">
        <v>120.3</v>
      </c>
      <c r="N131" s="140">
        <v>109.3</v>
      </c>
      <c r="O131" s="140">
        <v>179.3</v>
      </c>
      <c r="P131" s="140">
        <v>194</v>
      </c>
    </row>
    <row r="132" spans="1:16" ht="10.15" customHeight="1" x14ac:dyDescent="0.2">
      <c r="A132" s="12" t="s">
        <v>186</v>
      </c>
      <c r="B132" s="140">
        <v>170.1</v>
      </c>
      <c r="C132" s="140">
        <v>160.6</v>
      </c>
      <c r="D132" s="140">
        <v>182.5</v>
      </c>
      <c r="E132" s="140">
        <v>210.9</v>
      </c>
      <c r="F132" s="140">
        <v>196.9</v>
      </c>
      <c r="G132" s="140">
        <v>234.5</v>
      </c>
      <c r="H132" s="140">
        <v>212.9</v>
      </c>
      <c r="I132" s="140">
        <v>214.3</v>
      </c>
      <c r="J132" s="140">
        <v>148</v>
      </c>
      <c r="K132" s="140">
        <v>134.9</v>
      </c>
      <c r="L132" s="140">
        <v>109.2</v>
      </c>
      <c r="M132" s="140">
        <v>121.7</v>
      </c>
      <c r="N132" s="140">
        <v>112.1</v>
      </c>
      <c r="O132" s="140">
        <v>178.8</v>
      </c>
      <c r="P132" s="140">
        <v>194</v>
      </c>
    </row>
    <row r="133" spans="1:16" ht="10.15" customHeight="1" x14ac:dyDescent="0.2">
      <c r="A133" s="12" t="s">
        <v>187</v>
      </c>
      <c r="B133" s="140">
        <v>171</v>
      </c>
      <c r="C133" s="140">
        <v>161.6</v>
      </c>
      <c r="D133" s="140">
        <v>177.4</v>
      </c>
      <c r="E133" s="140">
        <v>210.9</v>
      </c>
      <c r="F133" s="140">
        <v>200.7</v>
      </c>
      <c r="G133" s="140">
        <v>236.8</v>
      </c>
      <c r="H133" s="140">
        <v>212.7</v>
      </c>
      <c r="I133" s="140">
        <v>211.2</v>
      </c>
      <c r="J133" s="140">
        <v>146.30000000000001</v>
      </c>
      <c r="K133" s="140">
        <v>132.30000000000001</v>
      </c>
      <c r="L133" s="140">
        <v>109.4</v>
      </c>
      <c r="M133" s="140">
        <v>118.8</v>
      </c>
      <c r="N133" s="140">
        <v>112.8</v>
      </c>
      <c r="O133" s="140">
        <v>178.9</v>
      </c>
      <c r="P133" s="140">
        <v>193.7</v>
      </c>
    </row>
    <row r="134" spans="1:16" ht="10.15" customHeight="1" x14ac:dyDescent="0.2">
      <c r="A134" s="12" t="s">
        <v>188</v>
      </c>
      <c r="B134" s="140">
        <v>171.3</v>
      </c>
      <c r="C134" s="140">
        <v>164.4</v>
      </c>
      <c r="D134" s="140">
        <v>184</v>
      </c>
      <c r="E134" s="140">
        <v>211.9</v>
      </c>
      <c r="F134" s="140">
        <v>200.6</v>
      </c>
      <c r="G134" s="140">
        <v>234.8</v>
      </c>
      <c r="H134" s="140">
        <v>213.9</v>
      </c>
      <c r="I134" s="140">
        <v>214.6</v>
      </c>
      <c r="J134" s="140">
        <v>146.6</v>
      </c>
      <c r="K134" s="140">
        <v>132.9</v>
      </c>
      <c r="L134" s="140">
        <v>109.4</v>
      </c>
      <c r="M134" s="140">
        <v>122.2</v>
      </c>
      <c r="N134" s="140">
        <v>111.4</v>
      </c>
      <c r="O134" s="140">
        <v>177</v>
      </c>
      <c r="P134" s="140">
        <v>194.2</v>
      </c>
    </row>
    <row r="135" spans="1:16" ht="10.15" customHeight="1" x14ac:dyDescent="0.2">
      <c r="A135" s="12" t="s">
        <v>189</v>
      </c>
      <c r="B135" s="140">
        <v>171.9</v>
      </c>
      <c r="C135" s="140">
        <v>165.7</v>
      </c>
      <c r="D135" s="140">
        <v>184.3</v>
      </c>
      <c r="E135" s="140">
        <v>212.8</v>
      </c>
      <c r="F135" s="140">
        <v>201.9</v>
      </c>
      <c r="G135" s="140">
        <v>234.7</v>
      </c>
      <c r="H135" s="140">
        <v>213.9</v>
      </c>
      <c r="I135" s="140">
        <v>217.2</v>
      </c>
      <c r="J135" s="140">
        <v>146.6</v>
      </c>
      <c r="K135" s="140">
        <v>133.9</v>
      </c>
      <c r="L135" s="140">
        <v>109.2</v>
      </c>
      <c r="M135" s="140">
        <v>123.2</v>
      </c>
      <c r="N135" s="140">
        <v>112.1</v>
      </c>
      <c r="O135" s="140">
        <v>178.3</v>
      </c>
      <c r="P135" s="140">
        <v>194.5</v>
      </c>
    </row>
    <row r="136" spans="1:16" ht="10.15" customHeight="1" x14ac:dyDescent="0.2">
      <c r="A136" s="12" t="s">
        <v>190</v>
      </c>
      <c r="B136" s="140">
        <v>173.3</v>
      </c>
      <c r="C136" s="140">
        <v>166.5</v>
      </c>
      <c r="D136" s="140">
        <v>185.2</v>
      </c>
      <c r="E136" s="140">
        <v>214.6</v>
      </c>
      <c r="F136" s="140">
        <v>201.2</v>
      </c>
      <c r="G136" s="140">
        <v>238</v>
      </c>
      <c r="H136" s="140">
        <v>214.7</v>
      </c>
      <c r="I136" s="140">
        <v>219.7</v>
      </c>
      <c r="J136" s="140">
        <v>146.30000000000001</v>
      </c>
      <c r="K136" s="140">
        <v>132.6</v>
      </c>
      <c r="L136" s="140">
        <v>110.1</v>
      </c>
      <c r="M136" s="140">
        <v>123.1</v>
      </c>
      <c r="N136" s="140">
        <v>113.7</v>
      </c>
      <c r="O136" s="140">
        <v>176.8</v>
      </c>
      <c r="P136" s="140">
        <v>195</v>
      </c>
    </row>
    <row r="137" spans="1:16" ht="10.15" customHeight="1" x14ac:dyDescent="0.2">
      <c r="A137" s="12" t="s">
        <v>191</v>
      </c>
      <c r="B137" s="140">
        <v>173.5</v>
      </c>
      <c r="C137" s="140">
        <v>167.9</v>
      </c>
      <c r="D137" s="140">
        <v>187.5</v>
      </c>
      <c r="E137" s="140">
        <v>214.6</v>
      </c>
      <c r="F137" s="140">
        <v>201.9</v>
      </c>
      <c r="G137" s="140">
        <v>239.7</v>
      </c>
      <c r="H137" s="140">
        <v>214.6</v>
      </c>
      <c r="I137" s="140">
        <v>219.2</v>
      </c>
      <c r="J137" s="140">
        <v>146.9</v>
      </c>
      <c r="K137" s="140">
        <v>134.19999999999999</v>
      </c>
      <c r="L137" s="140">
        <v>108.8</v>
      </c>
      <c r="M137" s="140">
        <v>122.4</v>
      </c>
      <c r="N137" s="140">
        <v>113.1</v>
      </c>
      <c r="O137" s="140">
        <v>174.9</v>
      </c>
      <c r="P137" s="140">
        <v>195.5</v>
      </c>
    </row>
    <row r="138" spans="1:16" ht="10.15" customHeight="1" x14ac:dyDescent="0.2">
      <c r="A138" s="12" t="s">
        <v>192</v>
      </c>
      <c r="B138" s="140">
        <v>172.1</v>
      </c>
      <c r="C138" s="140">
        <v>167.2</v>
      </c>
      <c r="D138" s="140">
        <v>184.3</v>
      </c>
      <c r="E138" s="140">
        <v>213.6</v>
      </c>
      <c r="F138" s="140">
        <v>198.4</v>
      </c>
      <c r="G138" s="140">
        <v>238.7</v>
      </c>
      <c r="H138" s="140">
        <v>213.9</v>
      </c>
      <c r="I138" s="140">
        <v>217.9</v>
      </c>
      <c r="J138" s="140">
        <v>147.5</v>
      </c>
      <c r="K138" s="140">
        <v>134.4</v>
      </c>
      <c r="L138" s="140">
        <v>110</v>
      </c>
      <c r="M138" s="140">
        <v>122.6</v>
      </c>
      <c r="N138" s="140">
        <v>111.8</v>
      </c>
      <c r="O138" s="140">
        <v>180.3</v>
      </c>
      <c r="P138" s="140">
        <v>196.2</v>
      </c>
    </row>
    <row r="139" spans="1:16" ht="10.15" customHeight="1" x14ac:dyDescent="0.2">
      <c r="A139" s="12" t="s">
        <v>193</v>
      </c>
      <c r="B139" s="140">
        <v>172.5</v>
      </c>
      <c r="C139" s="140">
        <v>166.7</v>
      </c>
      <c r="D139" s="140">
        <v>182.9</v>
      </c>
      <c r="E139" s="140">
        <v>214.6</v>
      </c>
      <c r="F139" s="140">
        <v>198.9</v>
      </c>
      <c r="G139" s="140">
        <v>242.4</v>
      </c>
      <c r="H139" s="140">
        <v>214.3</v>
      </c>
      <c r="I139" s="140">
        <v>218.1</v>
      </c>
      <c r="J139" s="140">
        <v>148.30000000000001</v>
      </c>
      <c r="K139" s="140">
        <v>135.6</v>
      </c>
      <c r="L139" s="140">
        <v>110.2</v>
      </c>
      <c r="M139" s="140">
        <v>120.4</v>
      </c>
      <c r="N139" s="140">
        <v>112.5</v>
      </c>
      <c r="O139" s="140">
        <v>180.9</v>
      </c>
      <c r="P139" s="140">
        <v>197.1</v>
      </c>
    </row>
    <row r="140" spans="1:16" ht="10.15" customHeight="1" x14ac:dyDescent="0.2">
      <c r="A140" s="12" t="s">
        <v>194</v>
      </c>
      <c r="B140" s="140">
        <v>172.7</v>
      </c>
      <c r="C140" s="140">
        <v>166</v>
      </c>
      <c r="D140" s="140">
        <v>179.2</v>
      </c>
      <c r="E140" s="140">
        <v>214.5</v>
      </c>
      <c r="F140" s="140">
        <v>200.5</v>
      </c>
      <c r="G140" s="140">
        <v>244.5</v>
      </c>
      <c r="H140" s="140">
        <v>217</v>
      </c>
      <c r="I140" s="140">
        <v>211.7</v>
      </c>
      <c r="J140" s="140">
        <v>148.9</v>
      </c>
      <c r="K140" s="140">
        <v>135.6</v>
      </c>
      <c r="L140" s="140">
        <v>109.9</v>
      </c>
      <c r="M140" s="140">
        <v>119.4</v>
      </c>
      <c r="N140" s="140">
        <v>113</v>
      </c>
      <c r="O140" s="140">
        <v>181.8</v>
      </c>
      <c r="P140" s="140">
        <v>196.8</v>
      </c>
    </row>
    <row r="141" spans="1:16" ht="10.15" customHeight="1" x14ac:dyDescent="0.2">
      <c r="A141" s="12" t="s">
        <v>195</v>
      </c>
      <c r="B141" s="140">
        <v>172.4</v>
      </c>
      <c r="C141" s="140">
        <v>163.30000000000001</v>
      </c>
      <c r="D141" s="140">
        <v>177</v>
      </c>
      <c r="E141" s="140">
        <v>214.8</v>
      </c>
      <c r="F141" s="140">
        <v>202.3</v>
      </c>
      <c r="G141" s="140">
        <v>244.6</v>
      </c>
      <c r="H141" s="140">
        <v>216.1</v>
      </c>
      <c r="I141" s="140">
        <v>212.4</v>
      </c>
      <c r="J141" s="140">
        <v>148.5</v>
      </c>
      <c r="K141" s="140">
        <v>133.6</v>
      </c>
      <c r="L141" s="140">
        <v>110.7</v>
      </c>
      <c r="M141" s="140">
        <v>122.3</v>
      </c>
      <c r="N141" s="140">
        <v>113.1</v>
      </c>
      <c r="O141" s="140">
        <v>182</v>
      </c>
      <c r="P141" s="140">
        <v>197</v>
      </c>
    </row>
    <row r="142" spans="1:16" ht="10.15" customHeight="1" x14ac:dyDescent="0.2">
      <c r="B142" s="140"/>
      <c r="C142" s="140"/>
      <c r="D142" s="140"/>
      <c r="E142" s="140"/>
      <c r="F142" s="140"/>
      <c r="G142" s="140"/>
      <c r="H142" s="140"/>
      <c r="I142" s="140"/>
      <c r="J142" s="140"/>
      <c r="K142" s="140"/>
      <c r="L142" s="140"/>
      <c r="M142" s="140"/>
      <c r="N142" s="140"/>
      <c r="O142" s="140"/>
      <c r="P142" s="140"/>
    </row>
    <row r="143" spans="1:16" ht="10.15" customHeight="1" x14ac:dyDescent="0.2">
      <c r="A143" s="83">
        <v>2007</v>
      </c>
      <c r="B143" s="140"/>
      <c r="C143" s="140"/>
      <c r="D143" s="140"/>
      <c r="E143" s="140"/>
      <c r="F143" s="140"/>
      <c r="G143" s="140"/>
      <c r="H143" s="140"/>
      <c r="I143" s="140"/>
      <c r="J143" s="140"/>
      <c r="K143" s="140"/>
      <c r="L143" s="140"/>
      <c r="M143" s="140"/>
      <c r="N143" s="140"/>
      <c r="O143" s="140"/>
      <c r="P143" s="140"/>
    </row>
    <row r="144" spans="1:16" ht="10.15" customHeight="1" x14ac:dyDescent="0.2">
      <c r="A144" s="12" t="s">
        <v>184</v>
      </c>
      <c r="B144" s="140">
        <v>175.15100000000001</v>
      </c>
      <c r="C144" s="140">
        <v>167.38</v>
      </c>
      <c r="D144" s="140">
        <v>189.91399999999999</v>
      </c>
      <c r="E144" s="140">
        <v>216.27600000000001</v>
      </c>
      <c r="F144" s="140">
        <v>197.45599999999999</v>
      </c>
      <c r="G144" s="140">
        <v>249.16900000000001</v>
      </c>
      <c r="H144" s="140">
        <v>215.78299999999999</v>
      </c>
      <c r="I144" s="140">
        <v>219.33</v>
      </c>
      <c r="J144" s="140">
        <v>151.12700000000001</v>
      </c>
      <c r="K144" s="140">
        <v>137.78100000000001</v>
      </c>
      <c r="L144" s="140">
        <v>112.127</v>
      </c>
      <c r="M144" s="140">
        <v>122.94499999999999</v>
      </c>
      <c r="N144" s="140">
        <v>114.541</v>
      </c>
      <c r="O144" s="140">
        <v>185.53200000000001</v>
      </c>
      <c r="P144" s="140">
        <v>198.81200000000001</v>
      </c>
    </row>
    <row r="145" spans="1:16" ht="10.15" customHeight="1" x14ac:dyDescent="0.2">
      <c r="A145" s="12" t="s">
        <v>185</v>
      </c>
      <c r="B145" s="140">
        <v>174.3</v>
      </c>
      <c r="C145" s="140">
        <v>167.97900000000001</v>
      </c>
      <c r="D145" s="140">
        <v>188.98599999999999</v>
      </c>
      <c r="E145" s="140">
        <v>219.041</v>
      </c>
      <c r="F145" s="140">
        <v>204.05099999999999</v>
      </c>
      <c r="G145" s="140">
        <v>250.38800000000001</v>
      </c>
      <c r="H145" s="140">
        <v>218.98099999999999</v>
      </c>
      <c r="I145" s="140">
        <v>218.863</v>
      </c>
      <c r="J145" s="140">
        <v>151.71600000000001</v>
      </c>
      <c r="K145" s="140">
        <v>137.96199999999999</v>
      </c>
      <c r="L145" s="140">
        <v>112.06399999999999</v>
      </c>
      <c r="M145" s="140">
        <v>124.395</v>
      </c>
      <c r="N145" s="140">
        <v>113.538</v>
      </c>
      <c r="O145" s="140">
        <v>181.57400000000001</v>
      </c>
      <c r="P145" s="140">
        <v>200</v>
      </c>
    </row>
    <row r="146" spans="1:16" ht="10.15" customHeight="1" x14ac:dyDescent="0.2">
      <c r="A146" s="12" t="s">
        <v>186</v>
      </c>
      <c r="B146" s="140">
        <v>174.63300000000001</v>
      </c>
      <c r="C146" s="140">
        <v>168.26499999999999</v>
      </c>
      <c r="D146" s="140">
        <v>189.16800000000001</v>
      </c>
      <c r="E146" s="140">
        <v>218.458</v>
      </c>
      <c r="F146" s="140">
        <v>201.684</v>
      </c>
      <c r="G146" s="140">
        <v>247.489</v>
      </c>
      <c r="H146" s="140">
        <v>219.77600000000001</v>
      </c>
      <c r="I146" s="140">
        <v>217.50700000000001</v>
      </c>
      <c r="J146" s="140">
        <v>153.89400000000001</v>
      </c>
      <c r="K146" s="140">
        <v>141.43299999999999</v>
      </c>
      <c r="L146" s="140">
        <v>113.41</v>
      </c>
      <c r="M146" s="140">
        <v>123.276</v>
      </c>
      <c r="N146" s="140">
        <v>113.869</v>
      </c>
      <c r="O146" s="140">
        <v>183.60300000000001</v>
      </c>
      <c r="P146" s="140">
        <v>200.40299999999999</v>
      </c>
    </row>
    <row r="147" spans="1:16" ht="10.15" customHeight="1" x14ac:dyDescent="0.2">
      <c r="A147" s="12" t="s">
        <v>187</v>
      </c>
      <c r="B147" s="140">
        <v>175.93199999999999</v>
      </c>
      <c r="C147" s="140">
        <v>166.715</v>
      </c>
      <c r="D147" s="140">
        <v>189.64</v>
      </c>
      <c r="E147" s="140">
        <v>220.494</v>
      </c>
      <c r="F147" s="140">
        <v>204.166</v>
      </c>
      <c r="G147" s="140">
        <v>255.41499999999999</v>
      </c>
      <c r="H147" s="140">
        <v>220.57900000000001</v>
      </c>
      <c r="I147" s="140">
        <v>218.09899999999999</v>
      </c>
      <c r="J147" s="140">
        <v>151.79900000000001</v>
      </c>
      <c r="K147" s="140">
        <v>138.941</v>
      </c>
      <c r="L147" s="140">
        <v>110.99</v>
      </c>
      <c r="M147" s="140">
        <v>123.81399999999999</v>
      </c>
      <c r="N147" s="140">
        <v>115.485</v>
      </c>
      <c r="O147" s="140">
        <v>179.959</v>
      </c>
      <c r="P147" s="140">
        <v>200.82</v>
      </c>
    </row>
    <row r="148" spans="1:16" ht="10.15" customHeight="1" x14ac:dyDescent="0.2">
      <c r="A148" s="12" t="s">
        <v>188</v>
      </c>
      <c r="B148" s="140">
        <v>175.453</v>
      </c>
      <c r="C148" s="140">
        <v>167.72900000000001</v>
      </c>
      <c r="D148" s="140">
        <v>191.11099999999999</v>
      </c>
      <c r="E148" s="140">
        <v>220.93899999999999</v>
      </c>
      <c r="F148" s="140">
        <v>204.56700000000001</v>
      </c>
      <c r="G148" s="140">
        <v>254.76300000000001</v>
      </c>
      <c r="H148" s="140">
        <v>219.113</v>
      </c>
      <c r="I148" s="140">
        <v>219.32599999999999</v>
      </c>
      <c r="J148" s="140">
        <v>152.869</v>
      </c>
      <c r="K148" s="140">
        <v>139.29</v>
      </c>
      <c r="L148" s="140">
        <v>113.145</v>
      </c>
      <c r="M148" s="140">
        <v>125.556</v>
      </c>
      <c r="N148" s="140">
        <v>114.79300000000001</v>
      </c>
      <c r="O148" s="140">
        <v>179.53</v>
      </c>
      <c r="P148" s="140">
        <v>201.791</v>
      </c>
    </row>
    <row r="149" spans="1:16" ht="10.15" customHeight="1" x14ac:dyDescent="0.2">
      <c r="A149" s="12" t="s">
        <v>189</v>
      </c>
      <c r="B149" s="140">
        <v>176.66499999999999</v>
      </c>
      <c r="C149" s="140">
        <v>168.036</v>
      </c>
      <c r="D149" s="140">
        <v>192.774</v>
      </c>
      <c r="E149" s="140">
        <v>222.60499999999999</v>
      </c>
      <c r="F149" s="140">
        <v>206.33699999999999</v>
      </c>
      <c r="G149" s="140">
        <v>257.14</v>
      </c>
      <c r="H149" s="140">
        <v>219.61699999999999</v>
      </c>
      <c r="I149" s="140">
        <v>224.262</v>
      </c>
      <c r="J149" s="140">
        <v>153.10400000000001</v>
      </c>
      <c r="K149" s="140">
        <v>139.48400000000001</v>
      </c>
      <c r="L149" s="140">
        <v>112.998</v>
      </c>
      <c r="M149" s="140">
        <v>126.654</v>
      </c>
      <c r="N149" s="140">
        <v>115.61799999999999</v>
      </c>
      <c r="O149" s="140">
        <v>181.29599999999999</v>
      </c>
      <c r="P149" s="140">
        <v>202.441</v>
      </c>
    </row>
    <row r="150" spans="1:16" ht="10.15" customHeight="1" x14ac:dyDescent="0.2">
      <c r="A150" s="12" t="s">
        <v>190</v>
      </c>
      <c r="B150" s="140">
        <v>178.23500000000001</v>
      </c>
      <c r="C150" s="140">
        <v>169.077</v>
      </c>
      <c r="D150" s="140">
        <v>194.23699999999999</v>
      </c>
      <c r="E150" s="140">
        <v>223.297</v>
      </c>
      <c r="F150" s="140">
        <v>205.56100000000001</v>
      </c>
      <c r="G150" s="140">
        <v>258.96300000000002</v>
      </c>
      <c r="H150" s="140">
        <v>221.636</v>
      </c>
      <c r="I150" s="140">
        <v>223.11600000000001</v>
      </c>
      <c r="J150" s="140">
        <v>153.38399999999999</v>
      </c>
      <c r="K150" s="140">
        <v>140.84800000000001</v>
      </c>
      <c r="L150" s="140">
        <v>112.28</v>
      </c>
      <c r="M150" s="140">
        <v>127.76</v>
      </c>
      <c r="N150" s="140">
        <v>117.071</v>
      </c>
      <c r="O150" s="140">
        <v>180.22900000000001</v>
      </c>
      <c r="P150" s="140">
        <v>203.12100000000001</v>
      </c>
    </row>
    <row r="151" spans="1:16" ht="10.15" customHeight="1" x14ac:dyDescent="0.2">
      <c r="A151" s="12" t="s">
        <v>191</v>
      </c>
      <c r="B151" s="140">
        <v>178.256</v>
      </c>
      <c r="C151" s="140">
        <v>168.273</v>
      </c>
      <c r="D151" s="140">
        <v>195.70699999999999</v>
      </c>
      <c r="E151" s="140">
        <v>223.98099999999999</v>
      </c>
      <c r="F151" s="140">
        <v>205.67400000000001</v>
      </c>
      <c r="G151" s="140">
        <v>259.91199999999998</v>
      </c>
      <c r="H151" s="140">
        <v>221.37899999999999</v>
      </c>
      <c r="I151" s="140">
        <v>226.34800000000001</v>
      </c>
      <c r="J151" s="140">
        <v>154.791</v>
      </c>
      <c r="K151" s="140">
        <v>141.53899999999999</v>
      </c>
      <c r="L151" s="140">
        <v>113.43899999999999</v>
      </c>
      <c r="M151" s="140">
        <v>126.755</v>
      </c>
      <c r="N151" s="140">
        <v>117.42700000000001</v>
      </c>
      <c r="O151" s="140">
        <v>181.80199999999999</v>
      </c>
      <c r="P151" s="140">
        <v>203.88499999999999</v>
      </c>
    </row>
    <row r="152" spans="1:16" ht="10.15" customHeight="1" x14ac:dyDescent="0.2">
      <c r="A152" s="12" t="s">
        <v>192</v>
      </c>
      <c r="B152" s="140">
        <v>178.172</v>
      </c>
      <c r="C152" s="140">
        <v>168.40899999999999</v>
      </c>
      <c r="D152" s="140">
        <v>194.875</v>
      </c>
      <c r="E152" s="140">
        <v>223.37200000000001</v>
      </c>
      <c r="F152" s="140">
        <v>206.197</v>
      </c>
      <c r="G152" s="140">
        <v>258.23200000000003</v>
      </c>
      <c r="H152" s="140">
        <v>222.72800000000001</v>
      </c>
      <c r="I152" s="140">
        <v>223.87100000000001</v>
      </c>
      <c r="J152" s="140">
        <v>155.00700000000001</v>
      </c>
      <c r="K152" s="140">
        <v>142.71600000000001</v>
      </c>
      <c r="L152" s="140">
        <v>113.36499999999999</v>
      </c>
      <c r="M152" s="140">
        <v>125.875</v>
      </c>
      <c r="N152" s="140">
        <v>117.126</v>
      </c>
      <c r="O152" s="140">
        <v>184.41800000000001</v>
      </c>
      <c r="P152" s="140">
        <v>204.941</v>
      </c>
    </row>
    <row r="153" spans="1:16" ht="10.15" customHeight="1" x14ac:dyDescent="0.2">
      <c r="A153" s="12" t="s">
        <v>193</v>
      </c>
      <c r="B153" s="140">
        <v>177.23599999999999</v>
      </c>
      <c r="C153" s="140">
        <v>167.048</v>
      </c>
      <c r="D153" s="140">
        <v>191.77699999999999</v>
      </c>
      <c r="E153" s="140">
        <v>224.691</v>
      </c>
      <c r="F153" s="140">
        <v>207.322</v>
      </c>
      <c r="G153" s="140">
        <v>267.47699999999998</v>
      </c>
      <c r="H153" s="140">
        <v>224.28</v>
      </c>
      <c r="I153" s="140">
        <v>220.399</v>
      </c>
      <c r="J153" s="140">
        <v>155.54499999999999</v>
      </c>
      <c r="K153" s="140">
        <v>142.74199999999999</v>
      </c>
      <c r="L153" s="140">
        <v>113.747</v>
      </c>
      <c r="M153" s="140">
        <v>126.571</v>
      </c>
      <c r="N153" s="140">
        <v>116.27800000000001</v>
      </c>
      <c r="O153" s="140">
        <v>186.13300000000001</v>
      </c>
      <c r="P153" s="140">
        <v>205.79599999999999</v>
      </c>
    </row>
    <row r="154" spans="1:16" ht="10.15" customHeight="1" x14ac:dyDescent="0.2">
      <c r="A154" s="12" t="s">
        <v>194</v>
      </c>
      <c r="B154" s="140">
        <v>178.6</v>
      </c>
      <c r="C154" s="140">
        <v>163.435</v>
      </c>
      <c r="D154" s="140">
        <v>190.78899999999999</v>
      </c>
      <c r="E154" s="140">
        <v>225.66800000000001</v>
      </c>
      <c r="F154" s="140">
        <v>209.32400000000001</v>
      </c>
      <c r="G154" s="140">
        <v>264.58999999999997</v>
      </c>
      <c r="H154" s="140">
        <v>228.29</v>
      </c>
      <c r="I154" s="140">
        <v>217.17</v>
      </c>
      <c r="J154" s="140">
        <v>154.29900000000001</v>
      </c>
      <c r="K154" s="140">
        <v>140.72900000000001</v>
      </c>
      <c r="L154" s="140">
        <v>113.691</v>
      </c>
      <c r="M154" s="140">
        <v>123.35299999999999</v>
      </c>
      <c r="N154" s="140">
        <v>118.601</v>
      </c>
      <c r="O154" s="140">
        <v>187.99</v>
      </c>
      <c r="P154" s="140">
        <v>206.27699999999999</v>
      </c>
    </row>
    <row r="155" spans="1:16" ht="10.15" customHeight="1" x14ac:dyDescent="0.2">
      <c r="A155" s="12" t="s">
        <v>195</v>
      </c>
      <c r="B155" s="140">
        <v>178.631</v>
      </c>
      <c r="C155" s="140">
        <v>162.52099999999999</v>
      </c>
      <c r="D155" s="140">
        <v>190.01400000000001</v>
      </c>
      <c r="E155" s="140">
        <v>226.46100000000001</v>
      </c>
      <c r="F155" s="140">
        <v>207.828</v>
      </c>
      <c r="G155" s="140">
        <v>272.15899999999999</v>
      </c>
      <c r="H155" s="140">
        <v>228.738</v>
      </c>
      <c r="I155" s="140">
        <v>217.459</v>
      </c>
      <c r="J155" s="140">
        <v>153.648</v>
      </c>
      <c r="K155" s="140">
        <v>138.19399999999999</v>
      </c>
      <c r="L155" s="140">
        <v>114.03400000000001</v>
      </c>
      <c r="M155" s="140">
        <v>125.693</v>
      </c>
      <c r="N155" s="140">
        <v>118.55500000000001</v>
      </c>
      <c r="O155" s="140">
        <v>188.52199999999999</v>
      </c>
      <c r="P155" s="140">
        <v>206.70400000000001</v>
      </c>
    </row>
    <row r="156" spans="1:16" ht="10.15" customHeight="1" x14ac:dyDescent="0.2">
      <c r="B156" s="140"/>
      <c r="C156" s="140"/>
      <c r="D156" s="140"/>
      <c r="E156" s="140"/>
      <c r="F156" s="140"/>
      <c r="G156" s="140"/>
      <c r="H156" s="140"/>
      <c r="I156" s="140"/>
      <c r="J156" s="140"/>
      <c r="K156" s="140"/>
      <c r="L156" s="140"/>
      <c r="M156" s="140"/>
      <c r="N156" s="140"/>
      <c r="O156" s="140"/>
      <c r="P156" s="140"/>
    </row>
    <row r="157" spans="1:16" ht="10.15" customHeight="1" x14ac:dyDescent="0.2">
      <c r="A157" s="83">
        <v>2008</v>
      </c>
      <c r="B157" s="140"/>
      <c r="C157" s="140"/>
      <c r="D157" s="140"/>
      <c r="E157" s="140"/>
      <c r="F157" s="140"/>
      <c r="G157" s="140"/>
      <c r="H157" s="140"/>
      <c r="I157" s="140"/>
      <c r="J157" s="140"/>
      <c r="K157" s="140"/>
      <c r="L157" s="140"/>
      <c r="M157" s="140"/>
      <c r="N157" s="140"/>
      <c r="O157" s="140"/>
      <c r="P157" s="140"/>
    </row>
    <row r="158" spans="1:16" ht="10.15" customHeight="1" x14ac:dyDescent="0.2">
      <c r="A158" s="12" t="s">
        <v>184</v>
      </c>
      <c r="B158" s="140">
        <v>180.19300000000001</v>
      </c>
      <c r="C158" s="140">
        <v>167.02199999999999</v>
      </c>
      <c r="D158" s="140">
        <v>202.292</v>
      </c>
      <c r="E158" s="140">
        <v>228.661</v>
      </c>
      <c r="F158" s="140">
        <v>203.125</v>
      </c>
      <c r="G158" s="140">
        <v>273.07600000000002</v>
      </c>
      <c r="H158" s="140">
        <v>227.86799999999999</v>
      </c>
      <c r="I158" s="140">
        <v>221.71199999999999</v>
      </c>
      <c r="J158" s="140">
        <v>157.863</v>
      </c>
      <c r="K158" s="140">
        <v>143.65700000000001</v>
      </c>
      <c r="L158" s="140">
        <v>116.764</v>
      </c>
      <c r="M158" s="140">
        <v>128.33799999999999</v>
      </c>
      <c r="N158" s="140">
        <v>118.794</v>
      </c>
      <c r="O158" s="140">
        <v>189.511</v>
      </c>
      <c r="P158" s="140">
        <v>208.61799999999999</v>
      </c>
    </row>
    <row r="159" spans="1:16" ht="10.15" customHeight="1" x14ac:dyDescent="0.2">
      <c r="A159" s="12" t="s">
        <v>185</v>
      </c>
      <c r="B159" s="140">
        <v>180.58799999999999</v>
      </c>
      <c r="C159" s="140">
        <v>167.69800000000001</v>
      </c>
      <c r="D159" s="140">
        <v>208.76</v>
      </c>
      <c r="E159" s="140">
        <v>233.38900000000001</v>
      </c>
      <c r="F159" s="140">
        <v>205.91499999999999</v>
      </c>
      <c r="G159" s="140">
        <v>278.91300000000001</v>
      </c>
      <c r="H159" s="140">
        <v>229.24799999999999</v>
      </c>
      <c r="I159" s="140">
        <v>227.173</v>
      </c>
      <c r="J159" s="140">
        <v>157.80500000000001</v>
      </c>
      <c r="K159" s="140">
        <v>146.45599999999999</v>
      </c>
      <c r="L159" s="140">
        <v>116.08799999999999</v>
      </c>
      <c r="M159" s="140">
        <v>132.322</v>
      </c>
      <c r="N159" s="140">
        <v>119.131</v>
      </c>
      <c r="O159" s="140">
        <v>190.17099999999999</v>
      </c>
      <c r="P159" s="140">
        <v>209.166</v>
      </c>
    </row>
    <row r="160" spans="1:16" ht="10.15" customHeight="1" x14ac:dyDescent="0.2">
      <c r="A160" s="12" t="s">
        <v>186</v>
      </c>
      <c r="B160" s="140">
        <v>182.214</v>
      </c>
      <c r="C160" s="140">
        <v>165.37700000000001</v>
      </c>
      <c r="D160" s="140">
        <v>215.53100000000001</v>
      </c>
      <c r="E160" s="140">
        <v>236.261</v>
      </c>
      <c r="F160" s="140">
        <v>211.38300000000001</v>
      </c>
      <c r="G160" s="140">
        <v>287.899</v>
      </c>
      <c r="H160" s="140">
        <v>232.71199999999999</v>
      </c>
      <c r="I160" s="140">
        <v>225.01300000000001</v>
      </c>
      <c r="J160" s="140">
        <v>158.089</v>
      </c>
      <c r="K160" s="140">
        <v>144.52799999999999</v>
      </c>
      <c r="L160" s="140">
        <v>116.07299999999999</v>
      </c>
      <c r="M160" s="140">
        <v>130.166</v>
      </c>
      <c r="N160" s="140">
        <v>120.592</v>
      </c>
      <c r="O160" s="140">
        <v>188.83199999999999</v>
      </c>
      <c r="P160" s="140">
        <v>209.38499999999999</v>
      </c>
    </row>
    <row r="161" spans="1:16" ht="10.15" customHeight="1" x14ac:dyDescent="0.2">
      <c r="A161" s="12" t="s">
        <v>187</v>
      </c>
      <c r="B161" s="140">
        <v>184.87799999999999</v>
      </c>
      <c r="C161" s="140">
        <v>168.501</v>
      </c>
      <c r="D161" s="140">
        <v>224.33699999999999</v>
      </c>
      <c r="E161" s="140">
        <v>240.03399999999999</v>
      </c>
      <c r="F161" s="140">
        <v>208.577</v>
      </c>
      <c r="G161" s="140">
        <v>291.38799999999998</v>
      </c>
      <c r="H161" s="140">
        <v>234.471</v>
      </c>
      <c r="I161" s="140">
        <v>233.76300000000001</v>
      </c>
      <c r="J161" s="140">
        <v>159.72999999999999</v>
      </c>
      <c r="K161" s="140">
        <v>147.035</v>
      </c>
      <c r="L161" s="140">
        <v>117.23399999999999</v>
      </c>
      <c r="M161" s="140">
        <v>130.684</v>
      </c>
      <c r="N161" s="140">
        <v>122.458</v>
      </c>
      <c r="O161" s="140">
        <v>190.67099999999999</v>
      </c>
      <c r="P161" s="140">
        <v>211.102</v>
      </c>
    </row>
    <row r="162" spans="1:16" ht="10.15" customHeight="1" x14ac:dyDescent="0.2">
      <c r="A162" s="12" t="s">
        <v>188</v>
      </c>
      <c r="B162" s="140">
        <v>185.09700000000001</v>
      </c>
      <c r="C162" s="140">
        <v>169.124</v>
      </c>
      <c r="D162" s="140">
        <v>231.13200000000001</v>
      </c>
      <c r="E162" s="140">
        <v>244.19200000000001</v>
      </c>
      <c r="F162" s="140">
        <v>211.39599999999999</v>
      </c>
      <c r="G162" s="140">
        <v>294.58100000000002</v>
      </c>
      <c r="H162" s="140">
        <v>237.88900000000001</v>
      </c>
      <c r="I162" s="140">
        <v>237.739</v>
      </c>
      <c r="J162" s="140">
        <v>158.33600000000001</v>
      </c>
      <c r="K162" s="140">
        <v>143.19200000000001</v>
      </c>
      <c r="L162" s="140">
        <v>117.09099999999999</v>
      </c>
      <c r="M162" s="140">
        <v>135.16499999999999</v>
      </c>
      <c r="N162" s="140">
        <v>122.203</v>
      </c>
      <c r="O162" s="140">
        <v>190.191</v>
      </c>
      <c r="P162" s="140">
        <v>212.054</v>
      </c>
    </row>
    <row r="163" spans="1:16" ht="10.15" customHeight="1" x14ac:dyDescent="0.2">
      <c r="A163" s="12" t="s">
        <v>189</v>
      </c>
      <c r="B163" s="140">
        <v>185.55799999999999</v>
      </c>
      <c r="C163" s="140">
        <v>169.98599999999999</v>
      </c>
      <c r="D163" s="140">
        <v>233.40899999999999</v>
      </c>
      <c r="E163" s="140">
        <v>245.75800000000001</v>
      </c>
      <c r="F163" s="140">
        <v>210.59200000000001</v>
      </c>
      <c r="G163" s="140">
        <v>296.71600000000001</v>
      </c>
      <c r="H163" s="140">
        <v>240.39699999999999</v>
      </c>
      <c r="I163" s="140">
        <v>239.05199999999999</v>
      </c>
      <c r="J163" s="140">
        <v>158.32</v>
      </c>
      <c r="K163" s="140">
        <v>144.476</v>
      </c>
      <c r="L163" s="140">
        <v>115.714</v>
      </c>
      <c r="M163" s="140">
        <v>136.20699999999999</v>
      </c>
      <c r="N163" s="140">
        <v>122.562</v>
      </c>
      <c r="O163" s="140">
        <v>190.12799999999999</v>
      </c>
      <c r="P163" s="140">
        <v>213.24299999999999</v>
      </c>
    </row>
    <row r="164" spans="1:16" ht="10.15" customHeight="1" x14ac:dyDescent="0.2">
      <c r="A164" s="12" t="s">
        <v>190</v>
      </c>
      <c r="B164" s="140">
        <v>187.06700000000001</v>
      </c>
      <c r="C164" s="140">
        <v>170.38</v>
      </c>
      <c r="D164" s="140">
        <v>236.94800000000001</v>
      </c>
      <c r="E164" s="140">
        <v>250.321</v>
      </c>
      <c r="F164" s="140">
        <v>214.39599999999999</v>
      </c>
      <c r="G164" s="140">
        <v>302.43700000000001</v>
      </c>
      <c r="H164" s="140">
        <v>243.42599999999999</v>
      </c>
      <c r="I164" s="140">
        <v>241.94800000000001</v>
      </c>
      <c r="J164" s="140">
        <v>159.346</v>
      </c>
      <c r="K164" s="140">
        <v>145.095</v>
      </c>
      <c r="L164" s="140">
        <v>117.20699999999999</v>
      </c>
      <c r="M164" s="140">
        <v>136.315</v>
      </c>
      <c r="N164" s="140">
        <v>123.834</v>
      </c>
      <c r="O164" s="140">
        <v>187.78700000000001</v>
      </c>
      <c r="P164" s="140">
        <v>215.29900000000001</v>
      </c>
    </row>
    <row r="165" spans="1:16" ht="10.15" customHeight="1" x14ac:dyDescent="0.2">
      <c r="A165" s="12" t="s">
        <v>191</v>
      </c>
      <c r="B165" s="140">
        <v>187.81299999999999</v>
      </c>
      <c r="C165" s="140">
        <v>172.69399999999999</v>
      </c>
      <c r="D165" s="140">
        <v>236.08500000000001</v>
      </c>
      <c r="E165" s="140">
        <v>250.08</v>
      </c>
      <c r="F165" s="140">
        <v>213.429</v>
      </c>
      <c r="G165" s="140">
        <v>299.471</v>
      </c>
      <c r="H165" s="140">
        <v>243.05799999999999</v>
      </c>
      <c r="I165" s="140">
        <v>243.59</v>
      </c>
      <c r="J165" s="140">
        <v>160.05500000000001</v>
      </c>
      <c r="K165" s="140">
        <v>144.46100000000001</v>
      </c>
      <c r="L165" s="140">
        <v>117.717</v>
      </c>
      <c r="M165" s="140">
        <v>137.33099999999999</v>
      </c>
      <c r="N165" s="140">
        <v>123.59399999999999</v>
      </c>
      <c r="O165" s="140">
        <v>192.33799999999999</v>
      </c>
      <c r="P165" s="140">
        <v>216.422</v>
      </c>
    </row>
    <row r="166" spans="1:16" ht="10.15" customHeight="1" x14ac:dyDescent="0.2">
      <c r="A166" s="12" t="s">
        <v>192</v>
      </c>
      <c r="B166" s="140">
        <v>189.929</v>
      </c>
      <c r="C166" s="140">
        <v>175.655</v>
      </c>
      <c r="D166" s="140">
        <v>232.24799999999999</v>
      </c>
      <c r="E166" s="140">
        <v>250.92400000000001</v>
      </c>
      <c r="F166" s="140">
        <v>214.86600000000001</v>
      </c>
      <c r="G166" s="140">
        <v>298.34300000000002</v>
      </c>
      <c r="H166" s="140">
        <v>244.39599999999999</v>
      </c>
      <c r="I166" s="140">
        <v>243.755</v>
      </c>
      <c r="J166" s="140">
        <v>161.499</v>
      </c>
      <c r="K166" s="140">
        <v>149.614</v>
      </c>
      <c r="L166" s="140">
        <v>118.018</v>
      </c>
      <c r="M166" s="140">
        <v>140.56100000000001</v>
      </c>
      <c r="N166" s="140">
        <v>124.60899999999999</v>
      </c>
      <c r="O166" s="140">
        <v>194.33799999999999</v>
      </c>
      <c r="P166" s="140">
        <v>217.696</v>
      </c>
    </row>
    <row r="167" spans="1:16" ht="10.15" customHeight="1" x14ac:dyDescent="0.2">
      <c r="A167" s="12" t="s">
        <v>193</v>
      </c>
      <c r="B167" s="140">
        <v>190.51499999999999</v>
      </c>
      <c r="C167" s="140">
        <v>174.624</v>
      </c>
      <c r="D167" s="140">
        <v>230.98</v>
      </c>
      <c r="E167" s="140">
        <v>252.83199999999999</v>
      </c>
      <c r="F167" s="140">
        <v>216.09899999999999</v>
      </c>
      <c r="G167" s="140">
        <v>301.22899999999998</v>
      </c>
      <c r="H167" s="140">
        <v>246.86600000000001</v>
      </c>
      <c r="I167" s="140">
        <v>245.209</v>
      </c>
      <c r="J167" s="140">
        <v>163.727</v>
      </c>
      <c r="K167" s="140">
        <v>152.274</v>
      </c>
      <c r="L167" s="140">
        <v>119.03700000000001</v>
      </c>
      <c r="M167" s="140">
        <v>140.96799999999999</v>
      </c>
      <c r="N167" s="140">
        <v>124.63500000000001</v>
      </c>
      <c r="O167" s="140">
        <v>199.70099999999999</v>
      </c>
      <c r="P167" s="140">
        <v>218.738</v>
      </c>
    </row>
    <row r="168" spans="1:16" ht="10.15" customHeight="1" x14ac:dyDescent="0.2">
      <c r="A168" s="12" t="s">
        <v>194</v>
      </c>
      <c r="B168" s="140">
        <v>191.756</v>
      </c>
      <c r="C168" s="140">
        <v>171.815</v>
      </c>
      <c r="D168" s="140">
        <v>228.357</v>
      </c>
      <c r="E168" s="140">
        <v>252.72300000000001</v>
      </c>
      <c r="F168" s="140">
        <v>218.07499999999999</v>
      </c>
      <c r="G168" s="140">
        <v>302.08199999999999</v>
      </c>
      <c r="H168" s="140">
        <v>249.715</v>
      </c>
      <c r="I168" s="140">
        <v>238.47499999999999</v>
      </c>
      <c r="J168" s="140">
        <v>163.01499999999999</v>
      </c>
      <c r="K168" s="140">
        <v>151.755</v>
      </c>
      <c r="L168" s="140">
        <v>119.23</v>
      </c>
      <c r="M168" s="140">
        <v>139.75899999999999</v>
      </c>
      <c r="N168" s="140">
        <v>126.857</v>
      </c>
      <c r="O168" s="140">
        <v>200.56399999999999</v>
      </c>
      <c r="P168" s="140">
        <v>218.749</v>
      </c>
    </row>
    <row r="169" spans="1:16" ht="10.15" customHeight="1" x14ac:dyDescent="0.2">
      <c r="A169" s="12" t="s">
        <v>195</v>
      </c>
      <c r="B169" s="140">
        <v>193.31200000000001</v>
      </c>
      <c r="C169" s="140">
        <v>173.01499999999999</v>
      </c>
      <c r="D169" s="140">
        <v>229.875</v>
      </c>
      <c r="E169" s="140">
        <v>253.06299999999999</v>
      </c>
      <c r="F169" s="140">
        <v>217.93</v>
      </c>
      <c r="G169" s="140">
        <v>304.71300000000002</v>
      </c>
      <c r="H169" s="140">
        <v>248.70699999999999</v>
      </c>
      <c r="I169" s="140">
        <v>240.851</v>
      </c>
      <c r="J169" s="140">
        <v>162.75</v>
      </c>
      <c r="K169" s="140">
        <v>151.095</v>
      </c>
      <c r="L169" s="140">
        <v>120.20699999999999</v>
      </c>
      <c r="M169" s="140">
        <v>139.05099999999999</v>
      </c>
      <c r="N169" s="140">
        <v>128.68899999999999</v>
      </c>
      <c r="O169" s="140">
        <v>199.08</v>
      </c>
      <c r="P169" s="140">
        <v>218.80500000000001</v>
      </c>
    </row>
    <row r="170" spans="1:16" ht="10.15" customHeight="1" x14ac:dyDescent="0.2">
      <c r="B170" s="140"/>
      <c r="C170" s="140"/>
      <c r="D170" s="140"/>
      <c r="E170" s="140"/>
      <c r="F170" s="140"/>
      <c r="G170" s="140"/>
      <c r="H170" s="140"/>
      <c r="I170" s="140"/>
      <c r="J170" s="140"/>
      <c r="K170" s="140"/>
      <c r="L170" s="140"/>
      <c r="M170" s="140"/>
      <c r="N170" s="140"/>
      <c r="O170" s="140"/>
      <c r="P170" s="140"/>
    </row>
    <row r="171" spans="1:16" ht="10.15" customHeight="1" x14ac:dyDescent="0.2">
      <c r="A171" s="83">
        <v>2009</v>
      </c>
      <c r="B171" s="140"/>
      <c r="C171" s="140"/>
      <c r="D171" s="140"/>
      <c r="E171" s="140"/>
      <c r="F171" s="140"/>
      <c r="G171" s="140"/>
      <c r="H171" s="140"/>
      <c r="I171" s="140"/>
      <c r="J171" s="140"/>
      <c r="K171" s="140"/>
      <c r="L171" s="140"/>
      <c r="M171" s="140"/>
      <c r="N171" s="140"/>
      <c r="O171" s="140"/>
      <c r="P171" s="140"/>
    </row>
    <row r="172" spans="1:16" ht="10.15" customHeight="1" x14ac:dyDescent="0.2">
      <c r="A172" s="12" t="s">
        <v>184</v>
      </c>
      <c r="B172" s="140">
        <v>197.429</v>
      </c>
      <c r="C172" s="140">
        <v>178.21600000000001</v>
      </c>
      <c r="D172" s="140">
        <v>237.43799999999999</v>
      </c>
      <c r="E172" s="140">
        <v>254.44499999999999</v>
      </c>
      <c r="F172" s="140">
        <v>217.012</v>
      </c>
      <c r="G172" s="140">
        <v>301.07499999999999</v>
      </c>
      <c r="H172" s="140">
        <v>249.76</v>
      </c>
      <c r="I172" s="140">
        <v>247.22900000000001</v>
      </c>
      <c r="J172" s="140">
        <v>164.88200000000001</v>
      </c>
      <c r="K172" s="140">
        <v>154.922</v>
      </c>
      <c r="L172" s="140">
        <v>119.92400000000001</v>
      </c>
      <c r="M172" s="140">
        <v>141.52600000000001</v>
      </c>
      <c r="N172" s="140">
        <v>130.309</v>
      </c>
      <c r="O172" s="140">
        <v>201.745</v>
      </c>
      <c r="P172" s="140">
        <v>219.67500000000001</v>
      </c>
    </row>
    <row r="173" spans="1:16" ht="10.15" customHeight="1" x14ac:dyDescent="0.2">
      <c r="A173" s="12" t="s">
        <v>185</v>
      </c>
      <c r="B173" s="140">
        <v>196.67599999999999</v>
      </c>
      <c r="C173" s="140">
        <v>178.45500000000001</v>
      </c>
      <c r="D173" s="140">
        <v>237.93700000000001</v>
      </c>
      <c r="E173" s="140">
        <v>254.18700000000001</v>
      </c>
      <c r="F173" s="140">
        <v>214.81800000000001</v>
      </c>
      <c r="G173" s="140">
        <v>302.43799999999999</v>
      </c>
      <c r="H173" s="140">
        <v>249.25399999999999</v>
      </c>
      <c r="I173" s="140">
        <v>248.602</v>
      </c>
      <c r="J173" s="140">
        <v>164.21299999999999</v>
      </c>
      <c r="K173" s="140">
        <v>155.453</v>
      </c>
      <c r="L173" s="140">
        <v>118.453</v>
      </c>
      <c r="M173" s="140">
        <v>142.209</v>
      </c>
      <c r="N173" s="140">
        <v>130.19300000000001</v>
      </c>
      <c r="O173" s="140">
        <v>200.96199999999999</v>
      </c>
      <c r="P173" s="140">
        <v>219.20500000000001</v>
      </c>
    </row>
    <row r="174" spans="1:16" ht="10.15" customHeight="1" x14ac:dyDescent="0.2">
      <c r="A174" s="12" t="s">
        <v>186</v>
      </c>
      <c r="B174" s="140">
        <v>197.137</v>
      </c>
      <c r="C174" s="140">
        <v>178.886</v>
      </c>
      <c r="D174" s="140">
        <v>233.88499999999999</v>
      </c>
      <c r="E174" s="140">
        <v>253.69800000000001</v>
      </c>
      <c r="F174" s="140">
        <v>215.04300000000001</v>
      </c>
      <c r="G174" s="140">
        <v>304.37700000000001</v>
      </c>
      <c r="H174" s="140">
        <v>249.596</v>
      </c>
      <c r="I174" s="140">
        <v>245.941</v>
      </c>
      <c r="J174" s="140">
        <v>165.65600000000001</v>
      </c>
      <c r="K174" s="140">
        <v>157.917</v>
      </c>
      <c r="L174" s="140">
        <v>119.41500000000001</v>
      </c>
      <c r="M174" s="140">
        <v>144.15600000000001</v>
      </c>
      <c r="N174" s="140">
        <v>129.751</v>
      </c>
      <c r="O174" s="140">
        <v>198.18899999999999</v>
      </c>
      <c r="P174" s="140">
        <v>218.6</v>
      </c>
    </row>
    <row r="175" spans="1:16" ht="10.15" customHeight="1" x14ac:dyDescent="0.2">
      <c r="A175" s="12" t="s">
        <v>187</v>
      </c>
      <c r="B175" s="140">
        <v>197.30099999999999</v>
      </c>
      <c r="C175" s="140">
        <v>175.34</v>
      </c>
      <c r="D175" s="140">
        <v>231.226</v>
      </c>
      <c r="E175" s="140">
        <v>252.709</v>
      </c>
      <c r="F175" s="140">
        <v>217.584</v>
      </c>
      <c r="G175" s="140">
        <v>301.81299999999999</v>
      </c>
      <c r="H175" s="140">
        <v>250.495</v>
      </c>
      <c r="I175" s="140">
        <v>244.39</v>
      </c>
      <c r="J175" s="140">
        <v>162.88900000000001</v>
      </c>
      <c r="K175" s="140">
        <v>153.767</v>
      </c>
      <c r="L175" s="140">
        <v>118.68899999999999</v>
      </c>
      <c r="M175" s="140">
        <v>140.505</v>
      </c>
      <c r="N175" s="140">
        <v>130.703</v>
      </c>
      <c r="O175" s="140">
        <v>197.43299999999999</v>
      </c>
      <c r="P175" s="140">
        <v>218.16200000000001</v>
      </c>
    </row>
    <row r="176" spans="1:16" ht="10.15" customHeight="1" x14ac:dyDescent="0.2">
      <c r="A176" s="12" t="s">
        <v>188</v>
      </c>
      <c r="B176" s="140">
        <v>196.40299999999999</v>
      </c>
      <c r="C176" s="140">
        <v>177.399</v>
      </c>
      <c r="D176" s="140">
        <v>234.81899999999999</v>
      </c>
      <c r="E176" s="140">
        <v>252.714</v>
      </c>
      <c r="F176" s="140">
        <v>217.292</v>
      </c>
      <c r="G176" s="140">
        <v>299.38600000000002</v>
      </c>
      <c r="H176" s="140">
        <v>248.58600000000001</v>
      </c>
      <c r="I176" s="140">
        <v>247.821</v>
      </c>
      <c r="J176" s="140">
        <v>162.803</v>
      </c>
      <c r="K176" s="140">
        <v>154.27199999999999</v>
      </c>
      <c r="L176" s="140">
        <v>118.402</v>
      </c>
      <c r="M176" s="140">
        <v>146.70099999999999</v>
      </c>
      <c r="N176" s="140">
        <v>129.53800000000001</v>
      </c>
      <c r="O176" s="140">
        <v>198.48400000000001</v>
      </c>
      <c r="P176" s="140">
        <v>217.82599999999999</v>
      </c>
    </row>
    <row r="177" spans="1:16" ht="10.15" customHeight="1" x14ac:dyDescent="0.2">
      <c r="A177" s="12" t="s">
        <v>189</v>
      </c>
      <c r="B177" s="140">
        <v>197.00899999999999</v>
      </c>
      <c r="C177" s="140">
        <v>177.32599999999999</v>
      </c>
      <c r="D177" s="140">
        <v>235.113</v>
      </c>
      <c r="E177" s="140">
        <v>253.00800000000001</v>
      </c>
      <c r="F177" s="140">
        <v>216.77099999999999</v>
      </c>
      <c r="G177" s="140">
        <v>299.60700000000003</v>
      </c>
      <c r="H177" s="140">
        <v>251.559</v>
      </c>
      <c r="I177" s="140">
        <v>247.827</v>
      </c>
      <c r="J177" s="140">
        <v>162.571</v>
      </c>
      <c r="K177" s="140">
        <v>155.25899999999999</v>
      </c>
      <c r="L177" s="140">
        <v>117.227</v>
      </c>
      <c r="M177" s="140">
        <v>146.44800000000001</v>
      </c>
      <c r="N177" s="140">
        <v>130.30699999999999</v>
      </c>
      <c r="O177" s="140">
        <v>192.565</v>
      </c>
      <c r="P177" s="140">
        <v>217.74</v>
      </c>
    </row>
    <row r="178" spans="1:16" ht="10.15" customHeight="1" x14ac:dyDescent="0.2">
      <c r="A178" s="12" t="s">
        <v>190</v>
      </c>
      <c r="B178" s="140">
        <v>195.126</v>
      </c>
      <c r="C178" s="140">
        <v>176.83600000000001</v>
      </c>
      <c r="D178" s="140">
        <v>238.08799999999999</v>
      </c>
      <c r="E178" s="140">
        <v>253.39099999999999</v>
      </c>
      <c r="F178" s="140">
        <v>221.85400000000001</v>
      </c>
      <c r="G178" s="140">
        <v>301.32799999999997</v>
      </c>
      <c r="H178" s="140">
        <v>249.21700000000001</v>
      </c>
      <c r="I178" s="140">
        <v>245.49199999999999</v>
      </c>
      <c r="J178" s="140">
        <v>162.06899999999999</v>
      </c>
      <c r="K178" s="140">
        <v>153.946</v>
      </c>
      <c r="L178" s="140">
        <v>117.473</v>
      </c>
      <c r="M178" s="140">
        <v>145.09399999999999</v>
      </c>
      <c r="N178" s="140">
        <v>128.33600000000001</v>
      </c>
      <c r="O178" s="140">
        <v>191.24</v>
      </c>
      <c r="P178" s="140">
        <v>217.25700000000001</v>
      </c>
    </row>
    <row r="179" spans="1:16" ht="10.15" customHeight="1" x14ac:dyDescent="0.2">
      <c r="A179" s="12" t="s">
        <v>191</v>
      </c>
      <c r="B179" s="140">
        <v>195.43</v>
      </c>
      <c r="C179" s="140">
        <v>176.655</v>
      </c>
      <c r="D179" s="140">
        <v>234.00800000000001</v>
      </c>
      <c r="E179" s="140">
        <v>252.38200000000001</v>
      </c>
      <c r="F179" s="140">
        <v>219.57900000000001</v>
      </c>
      <c r="G179" s="140">
        <v>295.65600000000001</v>
      </c>
      <c r="H179" s="140">
        <v>249.809</v>
      </c>
      <c r="I179" s="140">
        <v>249.256</v>
      </c>
      <c r="J179" s="140">
        <v>162.953</v>
      </c>
      <c r="K179" s="140">
        <v>153.56100000000001</v>
      </c>
      <c r="L179" s="140">
        <v>117.33199999999999</v>
      </c>
      <c r="M179" s="140">
        <v>144.73599999999999</v>
      </c>
      <c r="N179" s="140">
        <v>128.71899999999999</v>
      </c>
      <c r="O179" s="140">
        <v>192.04599999999999</v>
      </c>
      <c r="P179" s="140">
        <v>217.35</v>
      </c>
    </row>
    <row r="180" spans="1:16" ht="10.15" customHeight="1" x14ac:dyDescent="0.2">
      <c r="A180" s="12" t="s">
        <v>192</v>
      </c>
      <c r="B180" s="140">
        <v>196.99799999999999</v>
      </c>
      <c r="C180" s="140">
        <v>179.8</v>
      </c>
      <c r="D180" s="140">
        <v>232.13900000000001</v>
      </c>
      <c r="E180" s="140">
        <v>251.23099999999999</v>
      </c>
      <c r="F180" s="140">
        <v>218.74700000000001</v>
      </c>
      <c r="G180" s="140">
        <v>289.77999999999997</v>
      </c>
      <c r="H180" s="140">
        <v>247.90199999999999</v>
      </c>
      <c r="I180" s="140">
        <v>248.624</v>
      </c>
      <c r="J180" s="140">
        <v>162.911</v>
      </c>
      <c r="K180" s="140">
        <v>152.82599999999999</v>
      </c>
      <c r="L180" s="140">
        <v>118.419</v>
      </c>
      <c r="M180" s="140">
        <v>142.92400000000001</v>
      </c>
      <c r="N180" s="140">
        <v>129.887</v>
      </c>
      <c r="O180" s="140">
        <v>194.26400000000001</v>
      </c>
      <c r="P180" s="140">
        <v>217.21799999999999</v>
      </c>
    </row>
    <row r="181" spans="1:16" ht="10.15" customHeight="1" x14ac:dyDescent="0.2">
      <c r="A181" s="12" t="s">
        <v>193</v>
      </c>
      <c r="B181" s="140">
        <v>196.74700000000001</v>
      </c>
      <c r="C181" s="140">
        <v>180.14599999999999</v>
      </c>
      <c r="D181" s="140">
        <v>228.53200000000001</v>
      </c>
      <c r="E181" s="140">
        <v>251.42099999999999</v>
      </c>
      <c r="F181" s="140">
        <v>216.78700000000001</v>
      </c>
      <c r="G181" s="140">
        <v>293.03199999999998</v>
      </c>
      <c r="H181" s="140">
        <v>251.99199999999999</v>
      </c>
      <c r="I181" s="140">
        <v>244.01499999999999</v>
      </c>
      <c r="J181" s="140">
        <v>162.88499999999999</v>
      </c>
      <c r="K181" s="140">
        <v>154.53299999999999</v>
      </c>
      <c r="L181" s="140">
        <v>116.79600000000001</v>
      </c>
      <c r="M181" s="140">
        <v>142.41900000000001</v>
      </c>
      <c r="N181" s="140">
        <v>129.953</v>
      </c>
      <c r="O181" s="140">
        <v>199.36500000000001</v>
      </c>
      <c r="P181" s="140">
        <v>217.52600000000001</v>
      </c>
    </row>
    <row r="182" spans="1:16" ht="10.15" customHeight="1" x14ac:dyDescent="0.2">
      <c r="A182" s="12" t="s">
        <v>194</v>
      </c>
      <c r="B182" s="140">
        <v>198.227</v>
      </c>
      <c r="C182" s="140">
        <v>180.52</v>
      </c>
      <c r="D182" s="140">
        <v>218.13399999999999</v>
      </c>
      <c r="E182" s="140">
        <v>250.6</v>
      </c>
      <c r="F182" s="140">
        <v>219.27500000000001</v>
      </c>
      <c r="G182" s="140">
        <v>290.72500000000002</v>
      </c>
      <c r="H182" s="140">
        <v>254.53100000000001</v>
      </c>
      <c r="I182" s="140">
        <v>239.72</v>
      </c>
      <c r="J182" s="140">
        <v>161.358</v>
      </c>
      <c r="K182" s="140">
        <v>150.67599999999999</v>
      </c>
      <c r="L182" s="140">
        <v>117.327</v>
      </c>
      <c r="M182" s="140">
        <v>137.446</v>
      </c>
      <c r="N182" s="140">
        <v>131.92400000000001</v>
      </c>
      <c r="O182" s="140">
        <v>198.24700000000001</v>
      </c>
      <c r="P182" s="140">
        <v>217.26499999999999</v>
      </c>
    </row>
    <row r="183" spans="1:16" ht="10.15" customHeight="1" x14ac:dyDescent="0.2">
      <c r="A183" s="12" t="s">
        <v>195</v>
      </c>
      <c r="B183" s="140">
        <v>198.71199999999999</v>
      </c>
      <c r="C183" s="140">
        <v>179.643</v>
      </c>
      <c r="D183" s="140">
        <v>220.166</v>
      </c>
      <c r="E183" s="140">
        <v>251.01900000000001</v>
      </c>
      <c r="F183" s="140">
        <v>218.17400000000001</v>
      </c>
      <c r="G183" s="140">
        <v>294.24799999999999</v>
      </c>
      <c r="H183" s="140">
        <v>255.34899999999999</v>
      </c>
      <c r="I183" s="140">
        <v>242.453</v>
      </c>
      <c r="J183" s="140">
        <v>161.21600000000001</v>
      </c>
      <c r="K183" s="140">
        <v>151.851</v>
      </c>
      <c r="L183" s="140">
        <v>116.601</v>
      </c>
      <c r="M183" s="140">
        <v>139.84100000000001</v>
      </c>
      <c r="N183" s="140">
        <v>132.31299999999999</v>
      </c>
      <c r="O183" s="140">
        <v>194.929</v>
      </c>
      <c r="P183" s="140">
        <v>217.637</v>
      </c>
    </row>
    <row r="184" spans="1:16" ht="10.15" customHeight="1" x14ac:dyDescent="0.2">
      <c r="B184" s="140"/>
      <c r="C184" s="140"/>
      <c r="D184" s="140"/>
      <c r="E184" s="140"/>
      <c r="F184" s="140"/>
      <c r="G184" s="140"/>
      <c r="H184" s="140"/>
      <c r="I184" s="140"/>
      <c r="J184" s="140"/>
      <c r="K184" s="140"/>
      <c r="L184" s="140"/>
      <c r="M184" s="140"/>
      <c r="N184" s="140"/>
      <c r="O184" s="140"/>
      <c r="P184" s="140"/>
    </row>
    <row r="185" spans="1:16" ht="10.15" customHeight="1" x14ac:dyDescent="0.2">
      <c r="A185" s="83">
        <v>2010</v>
      </c>
      <c r="B185" s="140"/>
      <c r="C185" s="140"/>
      <c r="D185" s="140"/>
      <c r="E185" s="140"/>
      <c r="F185" s="140"/>
      <c r="G185" s="140"/>
      <c r="H185" s="140"/>
      <c r="I185" s="140"/>
      <c r="J185" s="140"/>
      <c r="K185" s="140"/>
      <c r="L185" s="140"/>
      <c r="M185" s="140"/>
      <c r="N185" s="140"/>
      <c r="O185" s="140"/>
      <c r="P185" s="140"/>
    </row>
    <row r="186" spans="1:16" ht="10.15" customHeight="1" x14ac:dyDescent="0.2">
      <c r="A186" s="12" t="s">
        <v>184</v>
      </c>
      <c r="B186" s="140">
        <v>199.77699999999999</v>
      </c>
      <c r="C186" s="140">
        <v>185.059</v>
      </c>
      <c r="D186" s="140">
        <v>230.78700000000001</v>
      </c>
      <c r="E186" s="140">
        <v>250.72499999999999</v>
      </c>
      <c r="F186" s="140">
        <v>215.054</v>
      </c>
      <c r="G186" s="140">
        <v>288.99599999999998</v>
      </c>
      <c r="H186" s="140">
        <v>251.46799999999999</v>
      </c>
      <c r="I186" s="140">
        <v>247.703</v>
      </c>
      <c r="J186" s="140">
        <v>163.684</v>
      </c>
      <c r="K186" s="140">
        <v>155.80500000000001</v>
      </c>
      <c r="L186" s="140">
        <v>117.675</v>
      </c>
      <c r="M186" s="140">
        <v>142.19499999999999</v>
      </c>
      <c r="N186" s="140">
        <v>131.33000000000001</v>
      </c>
      <c r="O186" s="140">
        <v>198.93700000000001</v>
      </c>
      <c r="P186" s="140">
        <v>218.874</v>
      </c>
    </row>
    <row r="187" spans="1:16" ht="10.15" customHeight="1" x14ac:dyDescent="0.2">
      <c r="A187" s="12" t="s">
        <v>185</v>
      </c>
      <c r="B187" s="140">
        <v>201.94200000000001</v>
      </c>
      <c r="C187" s="140">
        <v>188.518</v>
      </c>
      <c r="D187" s="140">
        <v>230.666</v>
      </c>
      <c r="E187" s="140">
        <v>251.36099999999999</v>
      </c>
      <c r="F187" s="140">
        <v>214.97</v>
      </c>
      <c r="G187" s="140">
        <v>290.10599999999999</v>
      </c>
      <c r="H187" s="140">
        <v>253.40199999999999</v>
      </c>
      <c r="I187" s="140">
        <v>248.86500000000001</v>
      </c>
      <c r="J187" s="140">
        <v>162.77500000000001</v>
      </c>
      <c r="K187" s="140">
        <v>157.834</v>
      </c>
      <c r="L187" s="140">
        <v>114.934</v>
      </c>
      <c r="M187" s="140">
        <v>141.28800000000001</v>
      </c>
      <c r="N187" s="140">
        <v>132.935</v>
      </c>
      <c r="O187" s="140">
        <v>196.26400000000001</v>
      </c>
      <c r="P187" s="140">
        <v>218.77799999999999</v>
      </c>
    </row>
    <row r="188" spans="1:16" ht="10.15" customHeight="1" x14ac:dyDescent="0.2">
      <c r="A188" s="12" t="s">
        <v>186</v>
      </c>
      <c r="B188" s="140">
        <v>199.917</v>
      </c>
      <c r="C188" s="140">
        <v>187.95400000000001</v>
      </c>
      <c r="D188" s="140">
        <v>225.23699999999999</v>
      </c>
      <c r="E188" s="140">
        <v>250.93</v>
      </c>
      <c r="F188" s="140">
        <v>215.5</v>
      </c>
      <c r="G188" s="140">
        <v>290.42399999999998</v>
      </c>
      <c r="H188" s="140">
        <v>251.82300000000001</v>
      </c>
      <c r="I188" s="140">
        <v>249.54400000000001</v>
      </c>
      <c r="J188" s="140">
        <v>162.666</v>
      </c>
      <c r="K188" s="140">
        <v>156.74700000000001</v>
      </c>
      <c r="L188" s="140">
        <v>115.289</v>
      </c>
      <c r="M188" s="140">
        <v>140.17500000000001</v>
      </c>
      <c r="N188" s="140">
        <v>130.874</v>
      </c>
      <c r="O188" s="140">
        <v>196.33099999999999</v>
      </c>
      <c r="P188" s="140">
        <v>219.03200000000001</v>
      </c>
    </row>
    <row r="189" spans="1:16" ht="10.15" customHeight="1" x14ac:dyDescent="0.2">
      <c r="A189" s="12" t="s">
        <v>187</v>
      </c>
      <c r="B189" s="140">
        <v>200.77500000000001</v>
      </c>
      <c r="C189" s="140">
        <v>187.22200000000001</v>
      </c>
      <c r="D189" s="140">
        <v>222.82400000000001</v>
      </c>
      <c r="E189" s="140">
        <v>250.42500000000001</v>
      </c>
      <c r="F189" s="140">
        <v>216.905</v>
      </c>
      <c r="G189" s="140">
        <v>289.55599999999998</v>
      </c>
      <c r="H189" s="140">
        <v>250.93299999999999</v>
      </c>
      <c r="I189" s="140">
        <v>248.28200000000001</v>
      </c>
      <c r="J189" s="140">
        <v>162.12799999999999</v>
      </c>
      <c r="K189" s="140">
        <v>155.97200000000001</v>
      </c>
      <c r="L189" s="140">
        <v>115.187</v>
      </c>
      <c r="M189" s="140">
        <v>140.46</v>
      </c>
      <c r="N189" s="140">
        <v>131.922</v>
      </c>
      <c r="O189" s="140">
        <v>197.57499999999999</v>
      </c>
      <c r="P189" s="140">
        <v>219.21799999999999</v>
      </c>
    </row>
    <row r="190" spans="1:16" ht="10.15" customHeight="1" x14ac:dyDescent="0.2">
      <c r="A190" s="12" t="s">
        <v>188</v>
      </c>
      <c r="B190" s="140">
        <v>202.12299999999999</v>
      </c>
      <c r="C190" s="140">
        <v>187.70099999999999</v>
      </c>
      <c r="D190" s="140">
        <v>224.04499999999999</v>
      </c>
      <c r="E190" s="140">
        <v>251.26900000000001</v>
      </c>
      <c r="F190" s="140">
        <v>217.381</v>
      </c>
      <c r="G190" s="140">
        <v>290.42200000000003</v>
      </c>
      <c r="H190" s="140">
        <v>251.93600000000001</v>
      </c>
      <c r="I190" s="140">
        <v>250.12</v>
      </c>
      <c r="J190" s="140">
        <v>160.982</v>
      </c>
      <c r="K190" s="140">
        <v>154.01900000000001</v>
      </c>
      <c r="L190" s="140">
        <v>114.67100000000001</v>
      </c>
      <c r="M190" s="140">
        <v>143.02500000000001</v>
      </c>
      <c r="N190" s="140">
        <v>133.54900000000001</v>
      </c>
      <c r="O190" s="140">
        <v>193.309</v>
      </c>
      <c r="P190" s="140">
        <v>219.374</v>
      </c>
    </row>
    <row r="191" spans="1:16" ht="10.15" customHeight="1" x14ac:dyDescent="0.2">
      <c r="A191" s="12" t="s">
        <v>189</v>
      </c>
      <c r="B191" s="140">
        <v>199.73699999999999</v>
      </c>
      <c r="C191" s="140">
        <v>184.28800000000001</v>
      </c>
      <c r="D191" s="140">
        <v>222.72200000000001</v>
      </c>
      <c r="E191" s="140">
        <v>250.26</v>
      </c>
      <c r="F191" s="140">
        <v>214.935</v>
      </c>
      <c r="G191" s="140">
        <v>293.30500000000001</v>
      </c>
      <c r="H191" s="140">
        <v>251.11600000000001</v>
      </c>
      <c r="I191" s="140">
        <v>247.12700000000001</v>
      </c>
      <c r="J191" s="140">
        <v>160.36099999999999</v>
      </c>
      <c r="K191" s="140">
        <v>153.048</v>
      </c>
      <c r="L191" s="140">
        <v>114.358</v>
      </c>
      <c r="M191" s="140">
        <v>142.767</v>
      </c>
      <c r="N191" s="140">
        <v>131.714</v>
      </c>
      <c r="O191" s="140">
        <v>193.018</v>
      </c>
      <c r="P191" s="140">
        <v>219.56200000000001</v>
      </c>
    </row>
    <row r="192" spans="1:16" ht="10.15" customHeight="1" x14ac:dyDescent="0.2">
      <c r="A192" s="12" t="s">
        <v>190</v>
      </c>
      <c r="B192" s="140">
        <v>201.18</v>
      </c>
      <c r="C192" s="140">
        <v>186.249</v>
      </c>
      <c r="D192" s="140">
        <v>225.298</v>
      </c>
      <c r="E192" s="140">
        <v>250.172</v>
      </c>
      <c r="F192" s="140">
        <v>214.36199999999999</v>
      </c>
      <c r="G192" s="140">
        <v>290.29700000000003</v>
      </c>
      <c r="H192" s="140">
        <v>250.017</v>
      </c>
      <c r="I192" s="140">
        <v>247.43600000000001</v>
      </c>
      <c r="J192" s="140">
        <v>161.12100000000001</v>
      </c>
      <c r="K192" s="140">
        <v>154.89699999999999</v>
      </c>
      <c r="L192" s="140">
        <v>114.419</v>
      </c>
      <c r="M192" s="140">
        <v>142.05199999999999</v>
      </c>
      <c r="N192" s="140">
        <v>132.58000000000001</v>
      </c>
      <c r="O192" s="140">
        <v>190.333</v>
      </c>
      <c r="P192" s="140">
        <v>219.12100000000001</v>
      </c>
    </row>
    <row r="193" spans="1:16" ht="10.15" customHeight="1" x14ac:dyDescent="0.2">
      <c r="A193" s="12" t="s">
        <v>191</v>
      </c>
      <c r="B193" s="140">
        <v>200.33500000000001</v>
      </c>
      <c r="C193" s="140">
        <v>185.851</v>
      </c>
      <c r="D193" s="140">
        <v>226.35400000000001</v>
      </c>
      <c r="E193" s="140">
        <v>249.73599999999999</v>
      </c>
      <c r="F193" s="140">
        <v>216.37</v>
      </c>
      <c r="G193" s="140">
        <v>290.04899999999998</v>
      </c>
      <c r="H193" s="140">
        <v>249.59899999999999</v>
      </c>
      <c r="I193" s="140">
        <v>248.32</v>
      </c>
      <c r="J193" s="140">
        <v>161.76400000000001</v>
      </c>
      <c r="K193" s="140">
        <v>155.97300000000001</v>
      </c>
      <c r="L193" s="140">
        <v>114.461</v>
      </c>
      <c r="M193" s="140">
        <v>141.76599999999999</v>
      </c>
      <c r="N193" s="140">
        <v>131.84800000000001</v>
      </c>
      <c r="O193" s="140">
        <v>189.62799999999999</v>
      </c>
      <c r="P193" s="140">
        <v>219.49100000000001</v>
      </c>
    </row>
    <row r="194" spans="1:16" ht="10.15" customHeight="1" x14ac:dyDescent="0.2">
      <c r="A194" s="12" t="s">
        <v>192</v>
      </c>
      <c r="B194" s="140">
        <v>202.46899999999999</v>
      </c>
      <c r="C194" s="140">
        <v>187.51</v>
      </c>
      <c r="D194" s="140">
        <v>223.809</v>
      </c>
      <c r="E194" s="140">
        <v>250.08500000000001</v>
      </c>
      <c r="F194" s="140">
        <v>214.10900000000001</v>
      </c>
      <c r="G194" s="140">
        <v>293.75700000000001</v>
      </c>
      <c r="H194" s="140">
        <v>249.839</v>
      </c>
      <c r="I194" s="140">
        <v>249.613</v>
      </c>
      <c r="J194" s="140">
        <v>161.77099999999999</v>
      </c>
      <c r="K194" s="140">
        <v>155.50700000000001</v>
      </c>
      <c r="L194" s="140">
        <v>113.819</v>
      </c>
      <c r="M194" s="140">
        <v>144.30500000000001</v>
      </c>
      <c r="N194" s="140">
        <v>133.44200000000001</v>
      </c>
      <c r="O194" s="140">
        <v>191.83799999999999</v>
      </c>
      <c r="P194" s="140">
        <v>220.21600000000001</v>
      </c>
    </row>
    <row r="195" spans="1:16" ht="10.15" customHeight="1" x14ac:dyDescent="0.2">
      <c r="A195" s="12" t="s">
        <v>193</v>
      </c>
      <c r="B195" s="140">
        <v>202.96199999999999</v>
      </c>
      <c r="C195" s="140">
        <v>189.446</v>
      </c>
      <c r="D195" s="140">
        <v>221.57</v>
      </c>
      <c r="E195" s="140">
        <v>249.89</v>
      </c>
      <c r="F195" s="140">
        <v>213.84700000000001</v>
      </c>
      <c r="G195" s="140">
        <v>292.74799999999999</v>
      </c>
      <c r="H195" s="140">
        <v>250.56899999999999</v>
      </c>
      <c r="I195" s="140">
        <v>246.44900000000001</v>
      </c>
      <c r="J195" s="140">
        <v>161.31299999999999</v>
      </c>
      <c r="K195" s="140">
        <v>152.88999999999999</v>
      </c>
      <c r="L195" s="140">
        <v>114.72</v>
      </c>
      <c r="M195" s="140">
        <v>141.779</v>
      </c>
      <c r="N195" s="140">
        <v>133.547</v>
      </c>
      <c r="O195" s="140">
        <v>196.8</v>
      </c>
      <c r="P195" s="140">
        <v>220.61600000000001</v>
      </c>
    </row>
    <row r="196" spans="1:16" ht="10.15" customHeight="1" x14ac:dyDescent="0.2">
      <c r="A196" s="12" t="s">
        <v>194</v>
      </c>
      <c r="B196" s="140">
        <v>200.58600000000001</v>
      </c>
      <c r="C196" s="140">
        <v>189.73500000000001</v>
      </c>
      <c r="D196" s="140">
        <v>215.131</v>
      </c>
      <c r="E196" s="140">
        <v>249.94399999999999</v>
      </c>
      <c r="F196" s="140">
        <v>213.55600000000001</v>
      </c>
      <c r="G196" s="140">
        <v>295.74400000000003</v>
      </c>
      <c r="H196" s="140">
        <v>254.92400000000001</v>
      </c>
      <c r="I196" s="140">
        <v>241.989</v>
      </c>
      <c r="J196" s="140">
        <v>161.42699999999999</v>
      </c>
      <c r="K196" s="140">
        <v>153.82599999999999</v>
      </c>
      <c r="L196" s="140">
        <v>114.254</v>
      </c>
      <c r="M196" s="140">
        <v>136.35900000000001</v>
      </c>
      <c r="N196" s="140">
        <v>131.80099999999999</v>
      </c>
      <c r="O196" s="140">
        <v>196.13900000000001</v>
      </c>
      <c r="P196" s="140">
        <v>220.61699999999999</v>
      </c>
    </row>
    <row r="197" spans="1:16" ht="10.15" customHeight="1" x14ac:dyDescent="0.2">
      <c r="A197" s="12" t="s">
        <v>195</v>
      </c>
      <c r="B197" s="140">
        <v>203.09800000000001</v>
      </c>
      <c r="C197" s="140">
        <v>191.91900000000001</v>
      </c>
      <c r="D197" s="140">
        <v>217.17400000000001</v>
      </c>
      <c r="E197" s="140">
        <v>250.59200000000001</v>
      </c>
      <c r="F197" s="140">
        <v>215.28100000000001</v>
      </c>
      <c r="G197" s="140">
        <v>296.565</v>
      </c>
      <c r="H197" s="140">
        <v>254.33500000000001</v>
      </c>
      <c r="I197" s="140">
        <v>239.45</v>
      </c>
      <c r="J197" s="140">
        <v>159.22900000000001</v>
      </c>
      <c r="K197" s="140">
        <v>149.589</v>
      </c>
      <c r="L197" s="140">
        <v>113.99299999999999</v>
      </c>
      <c r="M197" s="140">
        <v>136.16800000000001</v>
      </c>
      <c r="N197" s="140">
        <v>134.04900000000001</v>
      </c>
      <c r="O197" s="140">
        <v>199.994</v>
      </c>
      <c r="P197" s="140">
        <v>220.946</v>
      </c>
    </row>
    <row r="198" spans="1:16" ht="10.15" customHeight="1" x14ac:dyDescent="0.2">
      <c r="B198" s="140"/>
      <c r="C198" s="140"/>
      <c r="D198" s="140"/>
      <c r="E198" s="140"/>
      <c r="F198" s="140"/>
      <c r="G198" s="140"/>
      <c r="H198" s="140"/>
      <c r="I198" s="140"/>
      <c r="J198" s="140"/>
      <c r="K198" s="140"/>
      <c r="L198" s="140"/>
      <c r="M198" s="140"/>
      <c r="N198" s="140"/>
      <c r="O198" s="140"/>
      <c r="P198" s="140"/>
    </row>
    <row r="199" spans="1:16" ht="10.15" customHeight="1" x14ac:dyDescent="0.2">
      <c r="A199" s="83">
        <v>2011</v>
      </c>
      <c r="B199" s="140"/>
      <c r="C199" s="140"/>
      <c r="D199" s="140"/>
      <c r="E199" s="140"/>
      <c r="F199" s="140"/>
      <c r="G199" s="140"/>
      <c r="H199" s="140"/>
      <c r="I199" s="140"/>
      <c r="J199" s="140"/>
      <c r="K199" s="140"/>
      <c r="L199" s="140"/>
      <c r="M199" s="140"/>
      <c r="N199" s="140"/>
      <c r="O199" s="140"/>
      <c r="P199" s="140"/>
    </row>
    <row r="200" spans="1:16" ht="10.15" customHeight="1" x14ac:dyDescent="0.2">
      <c r="A200" s="12" t="s">
        <v>184</v>
      </c>
      <c r="B200" s="140">
        <v>202.648</v>
      </c>
      <c r="C200" s="140">
        <v>193.86500000000001</v>
      </c>
      <c r="D200" s="140">
        <v>229.727</v>
      </c>
      <c r="E200" s="140">
        <v>253.34899999999999</v>
      </c>
      <c r="F200" s="140">
        <v>215.89699999999999</v>
      </c>
      <c r="G200" s="140">
        <v>297.53199999999998</v>
      </c>
      <c r="H200" s="140">
        <v>254.39699999999999</v>
      </c>
      <c r="I200" s="140">
        <v>245.23</v>
      </c>
      <c r="J200" s="140">
        <v>164.01900000000001</v>
      </c>
      <c r="K200" s="140">
        <v>158.19</v>
      </c>
      <c r="L200" s="140">
        <v>115.40600000000001</v>
      </c>
      <c r="M200" s="140">
        <v>142.024</v>
      </c>
      <c r="N200" s="140">
        <v>131.85400000000001</v>
      </c>
      <c r="O200" s="140">
        <v>203.625</v>
      </c>
      <c r="P200" s="140">
        <v>222.91200000000001</v>
      </c>
    </row>
    <row r="201" spans="1:16" ht="10.15" customHeight="1" x14ac:dyDescent="0.2">
      <c r="A201" s="12" t="s">
        <v>185</v>
      </c>
      <c r="B201" s="140">
        <v>204.16800000000001</v>
      </c>
      <c r="C201" s="140">
        <v>193.82499999999999</v>
      </c>
      <c r="D201" s="140">
        <v>231.10499999999999</v>
      </c>
      <c r="E201" s="140">
        <v>254.238</v>
      </c>
      <c r="F201" s="140">
        <v>218.245</v>
      </c>
      <c r="G201" s="140">
        <v>297.67500000000001</v>
      </c>
      <c r="H201" s="140">
        <v>250.13900000000001</v>
      </c>
      <c r="I201" s="140">
        <v>247.26499999999999</v>
      </c>
      <c r="J201" s="140">
        <v>163.73400000000001</v>
      </c>
      <c r="K201" s="140">
        <v>156.55699999999999</v>
      </c>
      <c r="L201" s="140">
        <v>115.485</v>
      </c>
      <c r="M201" s="140">
        <v>144.26300000000001</v>
      </c>
      <c r="N201" s="140">
        <v>133.67500000000001</v>
      </c>
      <c r="O201" s="140">
        <v>207.822</v>
      </c>
      <c r="P201" s="140">
        <v>223.79900000000001</v>
      </c>
    </row>
    <row r="202" spans="1:16" ht="10.15" customHeight="1" x14ac:dyDescent="0.2">
      <c r="A202" s="12" t="s">
        <v>186</v>
      </c>
      <c r="B202" s="140">
        <v>205.505</v>
      </c>
      <c r="C202" s="140">
        <v>192.98599999999999</v>
      </c>
      <c r="D202" s="140">
        <v>235.05500000000001</v>
      </c>
      <c r="E202" s="140">
        <v>255.482</v>
      </c>
      <c r="F202" s="140">
        <v>220.131</v>
      </c>
      <c r="G202" s="140">
        <v>298.55399999999997</v>
      </c>
      <c r="H202" s="140">
        <v>250.989</v>
      </c>
      <c r="I202" s="140">
        <v>249.36799999999999</v>
      </c>
      <c r="J202" s="140">
        <v>165.03800000000001</v>
      </c>
      <c r="K202" s="140">
        <v>158.357</v>
      </c>
      <c r="L202" s="140">
        <v>115.34</v>
      </c>
      <c r="M202" s="140">
        <v>143.79300000000001</v>
      </c>
      <c r="N202" s="140">
        <v>134.65700000000001</v>
      </c>
      <c r="O202" s="140">
        <v>204.65299999999999</v>
      </c>
      <c r="P202" s="140">
        <v>225.35</v>
      </c>
    </row>
    <row r="203" spans="1:16" ht="10.15" customHeight="1" x14ac:dyDescent="0.2">
      <c r="A203" s="12" t="s">
        <v>187</v>
      </c>
      <c r="B203" s="140">
        <v>203.78299999999999</v>
      </c>
      <c r="C203" s="140">
        <v>192.77799999999999</v>
      </c>
      <c r="D203" s="140">
        <v>230.46199999999999</v>
      </c>
      <c r="E203" s="140">
        <v>255.95599999999999</v>
      </c>
      <c r="F203" s="140">
        <v>220.35400000000001</v>
      </c>
      <c r="G203" s="140">
        <v>300.92700000000002</v>
      </c>
      <c r="H203" s="140">
        <v>252.345</v>
      </c>
      <c r="I203" s="140">
        <v>248.40299999999999</v>
      </c>
      <c r="J203" s="140">
        <v>166.08600000000001</v>
      </c>
      <c r="K203" s="140">
        <v>157.31299999999999</v>
      </c>
      <c r="L203" s="140">
        <v>116.52800000000001</v>
      </c>
      <c r="M203" s="140">
        <v>143.30699999999999</v>
      </c>
      <c r="N203" s="140">
        <v>132.96899999999999</v>
      </c>
      <c r="O203" s="140">
        <v>207.65100000000001</v>
      </c>
      <c r="P203" s="140">
        <v>226.15</v>
      </c>
    </row>
    <row r="204" spans="1:16" ht="10.15" customHeight="1" x14ac:dyDescent="0.2">
      <c r="A204" s="12" t="s">
        <v>188</v>
      </c>
      <c r="B204" s="140">
        <v>205.285</v>
      </c>
      <c r="C204" s="140">
        <v>195.92599999999999</v>
      </c>
      <c r="D204" s="140">
        <v>240.23</v>
      </c>
      <c r="E204" s="140">
        <v>259.14</v>
      </c>
      <c r="F204" s="140">
        <v>223.523</v>
      </c>
      <c r="G204" s="140">
        <v>306.03100000000001</v>
      </c>
      <c r="H204" s="140">
        <v>250.42599999999999</v>
      </c>
      <c r="I204" s="140">
        <v>255.81100000000001</v>
      </c>
      <c r="J204" s="140">
        <v>165.86199999999999</v>
      </c>
      <c r="K204" s="140">
        <v>157.03</v>
      </c>
      <c r="L204" s="140">
        <v>115.48699999999999</v>
      </c>
      <c r="M204" s="140">
        <v>144.803</v>
      </c>
      <c r="N204" s="140">
        <v>133.94999999999999</v>
      </c>
      <c r="O204" s="140">
        <v>204.21799999999999</v>
      </c>
      <c r="P204" s="140">
        <v>226.976</v>
      </c>
    </row>
    <row r="205" spans="1:16" ht="10.15" customHeight="1" x14ac:dyDescent="0.2">
      <c r="A205" s="12" t="s">
        <v>189</v>
      </c>
      <c r="B205" s="140">
        <v>207.672</v>
      </c>
      <c r="C205" s="140">
        <v>197.053</v>
      </c>
      <c r="D205" s="140">
        <v>243.077</v>
      </c>
      <c r="E205" s="140">
        <v>260.56299999999999</v>
      </c>
      <c r="F205" s="140">
        <v>226.01300000000001</v>
      </c>
      <c r="G205" s="140">
        <v>310.55099999999999</v>
      </c>
      <c r="H205" s="140">
        <v>252.791</v>
      </c>
      <c r="I205" s="140">
        <v>255.108</v>
      </c>
      <c r="J205" s="140">
        <v>166.197</v>
      </c>
      <c r="K205" s="140">
        <v>158.20400000000001</v>
      </c>
      <c r="L205" s="140">
        <v>114.953</v>
      </c>
      <c r="M205" s="140">
        <v>146.73099999999999</v>
      </c>
      <c r="N205" s="140">
        <v>135.935</v>
      </c>
      <c r="O205" s="140">
        <v>205.768</v>
      </c>
      <c r="P205" s="140">
        <v>227.36</v>
      </c>
    </row>
    <row r="206" spans="1:16" ht="10.15" customHeight="1" x14ac:dyDescent="0.2">
      <c r="A206" s="12" t="s">
        <v>190</v>
      </c>
      <c r="B206" s="140">
        <v>207.321</v>
      </c>
      <c r="C206" s="140">
        <v>199.03200000000001</v>
      </c>
      <c r="D206" s="140">
        <v>245.68899999999999</v>
      </c>
      <c r="E206" s="140">
        <v>260.92099999999999</v>
      </c>
      <c r="F206" s="140">
        <v>222.76599999999999</v>
      </c>
      <c r="G206" s="140">
        <v>312.41300000000001</v>
      </c>
      <c r="H206" s="140">
        <v>252.279</v>
      </c>
      <c r="I206" s="140">
        <v>257.75200000000001</v>
      </c>
      <c r="J206" s="140">
        <v>167.80199999999999</v>
      </c>
      <c r="K206" s="140">
        <v>158.95099999999999</v>
      </c>
      <c r="L206" s="140">
        <v>116.43899999999999</v>
      </c>
      <c r="M206" s="140">
        <v>148.59100000000001</v>
      </c>
      <c r="N206" s="140">
        <v>135.102</v>
      </c>
      <c r="O206" s="140">
        <v>206.13399999999999</v>
      </c>
      <c r="P206" s="140">
        <v>228.316</v>
      </c>
    </row>
    <row r="207" spans="1:16" ht="10.15" customHeight="1" x14ac:dyDescent="0.2">
      <c r="A207" s="12" t="s">
        <v>191</v>
      </c>
      <c r="B207" s="140">
        <v>209.78</v>
      </c>
      <c r="C207" s="140">
        <v>201.251</v>
      </c>
      <c r="D207" s="140">
        <v>246.05600000000001</v>
      </c>
      <c r="E207" s="140">
        <v>262.97000000000003</v>
      </c>
      <c r="F207" s="140">
        <v>226.16300000000001</v>
      </c>
      <c r="G207" s="140">
        <v>310.01400000000001</v>
      </c>
      <c r="H207" s="140">
        <v>256.108</v>
      </c>
      <c r="I207" s="140">
        <v>258.505</v>
      </c>
      <c r="J207" s="140">
        <v>168.268</v>
      </c>
      <c r="K207" s="140">
        <v>160.00399999999999</v>
      </c>
      <c r="L207" s="140">
        <v>115.801</v>
      </c>
      <c r="M207" s="140">
        <v>148.738</v>
      </c>
      <c r="N207" s="140">
        <v>136.97900000000001</v>
      </c>
      <c r="O207" s="140">
        <v>206.786</v>
      </c>
      <c r="P207" s="140">
        <v>229.554</v>
      </c>
    </row>
    <row r="208" spans="1:16" ht="10.15" customHeight="1" x14ac:dyDescent="0.2">
      <c r="A208" s="12" t="s">
        <v>192</v>
      </c>
      <c r="B208" s="140">
        <v>213.33</v>
      </c>
      <c r="C208" s="140">
        <v>201.89</v>
      </c>
      <c r="D208" s="140">
        <v>248.27500000000001</v>
      </c>
      <c r="E208" s="140">
        <v>264.13499999999999</v>
      </c>
      <c r="F208" s="140">
        <v>227.291</v>
      </c>
      <c r="G208" s="140">
        <v>308.07400000000001</v>
      </c>
      <c r="H208" s="140">
        <v>258.82600000000002</v>
      </c>
      <c r="I208" s="140">
        <v>256.87099999999998</v>
      </c>
      <c r="J208" s="140">
        <v>168.21299999999999</v>
      </c>
      <c r="K208" s="140">
        <v>160.28800000000001</v>
      </c>
      <c r="L208" s="140">
        <v>115.95399999999999</v>
      </c>
      <c r="M208" s="140">
        <v>147.77000000000001</v>
      </c>
      <c r="N208" s="140">
        <v>140.357</v>
      </c>
      <c r="O208" s="140">
        <v>211.62799999999999</v>
      </c>
      <c r="P208" s="140">
        <v>230.57300000000001</v>
      </c>
    </row>
    <row r="209" spans="1:16" ht="10.15" customHeight="1" x14ac:dyDescent="0.2">
      <c r="A209" s="12" t="s">
        <v>193</v>
      </c>
      <c r="B209" s="140">
        <v>213.602</v>
      </c>
      <c r="C209" s="140">
        <v>202.952</v>
      </c>
      <c r="D209" s="140">
        <v>245.78700000000001</v>
      </c>
      <c r="E209" s="140">
        <v>265.43299999999999</v>
      </c>
      <c r="F209" s="140">
        <v>223.65899999999999</v>
      </c>
      <c r="G209" s="140">
        <v>315.702</v>
      </c>
      <c r="H209" s="140">
        <v>261.416</v>
      </c>
      <c r="I209" s="140">
        <v>257.52800000000002</v>
      </c>
      <c r="J209" s="140">
        <v>169.137</v>
      </c>
      <c r="K209" s="140">
        <v>161.065</v>
      </c>
      <c r="L209" s="140">
        <v>117.139</v>
      </c>
      <c r="M209" s="140">
        <v>149.13300000000001</v>
      </c>
      <c r="N209" s="140">
        <v>140.32499999999999</v>
      </c>
      <c r="O209" s="140">
        <v>216.44499999999999</v>
      </c>
      <c r="P209" s="140">
        <v>231.017</v>
      </c>
    </row>
    <row r="210" spans="1:16" ht="10.15" customHeight="1" x14ac:dyDescent="0.2">
      <c r="A210" s="12" t="s">
        <v>194</v>
      </c>
      <c r="B210" s="140">
        <v>210.03899999999999</v>
      </c>
      <c r="C210" s="140">
        <v>199.59299999999999</v>
      </c>
      <c r="D210" s="140">
        <v>242.18</v>
      </c>
      <c r="E210" s="140">
        <v>265.55200000000002</v>
      </c>
      <c r="F210" s="140">
        <v>227.65600000000001</v>
      </c>
      <c r="G210" s="140">
        <v>309.80099999999999</v>
      </c>
      <c r="H210" s="140">
        <v>266.291</v>
      </c>
      <c r="I210" s="140">
        <v>252.744</v>
      </c>
      <c r="J210" s="140">
        <v>168.60599999999999</v>
      </c>
      <c r="K210" s="140">
        <v>160.14400000000001</v>
      </c>
      <c r="L210" s="140">
        <v>116.419</v>
      </c>
      <c r="M210" s="140">
        <v>145.262</v>
      </c>
      <c r="N210" s="140">
        <v>137.607</v>
      </c>
      <c r="O210" s="140">
        <v>216.34</v>
      </c>
      <c r="P210" s="140">
        <v>230.79</v>
      </c>
    </row>
    <row r="211" spans="1:16" ht="10.15" customHeight="1" x14ac:dyDescent="0.2">
      <c r="A211" s="12" t="s">
        <v>195</v>
      </c>
      <c r="B211" s="140">
        <v>210.846</v>
      </c>
      <c r="C211" s="140">
        <v>199.499</v>
      </c>
      <c r="D211" s="140">
        <v>243.12700000000001</v>
      </c>
      <c r="E211" s="140">
        <v>265.99700000000001</v>
      </c>
      <c r="F211" s="140">
        <v>229.27699999999999</v>
      </c>
      <c r="G211" s="140">
        <v>313.73899999999998</v>
      </c>
      <c r="H211" s="140">
        <v>265.56400000000002</v>
      </c>
      <c r="I211" s="140">
        <v>252.33099999999999</v>
      </c>
      <c r="J211" s="141">
        <v>168.52</v>
      </c>
      <c r="K211" s="140">
        <v>159.01300000000001</v>
      </c>
      <c r="L211" s="140">
        <v>116.896</v>
      </c>
      <c r="M211" s="140">
        <v>147.41499999999999</v>
      </c>
      <c r="N211" s="140">
        <v>138.172</v>
      </c>
      <c r="O211" s="140">
        <v>217.93199999999999</v>
      </c>
      <c r="P211" s="140">
        <v>231.30099999999999</v>
      </c>
    </row>
    <row r="212" spans="1:16" ht="10.15" customHeight="1" x14ac:dyDescent="0.2">
      <c r="B212" s="140"/>
      <c r="C212" s="140"/>
      <c r="D212" s="140"/>
      <c r="E212" s="140"/>
      <c r="F212" s="140"/>
      <c r="G212" s="140"/>
      <c r="H212" s="140"/>
      <c r="I212" s="140"/>
      <c r="J212" s="141"/>
      <c r="K212" s="140"/>
      <c r="L212" s="140"/>
      <c r="M212" s="140"/>
      <c r="N212" s="140"/>
      <c r="O212" s="140"/>
      <c r="P212" s="140"/>
    </row>
    <row r="213" spans="1:16" ht="10.15" customHeight="1" x14ac:dyDescent="0.2">
      <c r="A213" s="83">
        <v>2012</v>
      </c>
      <c r="B213" s="140"/>
      <c r="C213" s="140"/>
      <c r="D213" s="140"/>
      <c r="E213" s="140"/>
      <c r="F213" s="140"/>
      <c r="G213" s="140"/>
      <c r="H213" s="140"/>
      <c r="I213" s="140"/>
      <c r="J213" s="141"/>
      <c r="K213" s="140"/>
      <c r="L213" s="140"/>
      <c r="M213" s="140"/>
      <c r="N213" s="140"/>
      <c r="O213" s="140"/>
      <c r="P213" s="140"/>
    </row>
    <row r="214" spans="1:16" ht="10.15" customHeight="1" x14ac:dyDescent="0.2">
      <c r="A214" s="12" t="s">
        <v>184</v>
      </c>
      <c r="B214" s="140">
        <v>213.7</v>
      </c>
      <c r="C214" s="140">
        <v>205.17500000000001</v>
      </c>
      <c r="D214" s="140">
        <v>252.15899999999999</v>
      </c>
      <c r="E214" s="140">
        <v>266.67700000000002</v>
      </c>
      <c r="F214" s="140">
        <v>228.66399999999999</v>
      </c>
      <c r="G214" s="140">
        <v>309.41300000000001</v>
      </c>
      <c r="H214" s="140">
        <v>263.43</v>
      </c>
      <c r="I214" s="140">
        <v>258.43200000000002</v>
      </c>
      <c r="J214" s="141">
        <v>170.45400000000001</v>
      </c>
      <c r="K214" s="140">
        <v>163.31399999999999</v>
      </c>
      <c r="L214" s="140">
        <v>117.2</v>
      </c>
      <c r="M214" s="140">
        <v>148.11600000000001</v>
      </c>
      <c r="N214" s="140">
        <v>139.15</v>
      </c>
      <c r="O214" s="140">
        <v>220.535</v>
      </c>
      <c r="P214" s="140">
        <v>232.666</v>
      </c>
    </row>
    <row r="215" spans="1:16" ht="10.15" customHeight="1" x14ac:dyDescent="0.2">
      <c r="A215" s="12" t="s">
        <v>185</v>
      </c>
      <c r="B215" s="140">
        <v>213.90199999999999</v>
      </c>
      <c r="C215" s="140">
        <v>204.47900000000001</v>
      </c>
      <c r="D215" s="140">
        <v>250.56399999999999</v>
      </c>
      <c r="E215" s="140">
        <v>267.82100000000003</v>
      </c>
      <c r="F215" s="140">
        <v>227.98400000000001</v>
      </c>
      <c r="G215" s="140">
        <v>315.07600000000002</v>
      </c>
      <c r="H215" s="140">
        <v>265.13900000000001</v>
      </c>
      <c r="I215" s="140">
        <v>261.07400000000001</v>
      </c>
      <c r="J215" s="141">
        <v>169.75800000000001</v>
      </c>
      <c r="K215" s="140">
        <v>163.37899999999999</v>
      </c>
      <c r="L215" s="140">
        <v>116.581</v>
      </c>
      <c r="M215" s="140">
        <v>150.63200000000001</v>
      </c>
      <c r="N215" s="140">
        <v>139.44800000000001</v>
      </c>
      <c r="O215" s="140">
        <v>216.83199999999999</v>
      </c>
      <c r="P215" s="140">
        <v>232.48599999999999</v>
      </c>
    </row>
    <row r="216" spans="1:16" ht="10.15" customHeight="1" x14ac:dyDescent="0.2">
      <c r="A216" s="12" t="s">
        <v>186</v>
      </c>
      <c r="B216" s="140">
        <v>215.04400000000001</v>
      </c>
      <c r="C216" s="140">
        <v>201.25399999999999</v>
      </c>
      <c r="D216" s="140">
        <v>252.10400000000001</v>
      </c>
      <c r="E216" s="140">
        <v>267.101</v>
      </c>
      <c r="F216" s="140">
        <v>227.99700000000001</v>
      </c>
      <c r="G216" s="140">
        <v>313.33800000000002</v>
      </c>
      <c r="H216" s="140">
        <v>265.13900000000001</v>
      </c>
      <c r="I216" s="140">
        <v>259.02100000000002</v>
      </c>
      <c r="J216" s="141">
        <v>169.51300000000001</v>
      </c>
      <c r="K216" s="140">
        <v>162.00899999999999</v>
      </c>
      <c r="L216" s="140">
        <v>117.101</v>
      </c>
      <c r="M216" s="140">
        <v>148.54900000000001</v>
      </c>
      <c r="N216" s="140">
        <v>141.613</v>
      </c>
      <c r="O216" s="140">
        <v>217.83199999999999</v>
      </c>
      <c r="P216" s="140">
        <v>232.792</v>
      </c>
    </row>
    <row r="217" spans="1:16" ht="10.15" customHeight="1" x14ac:dyDescent="0.2">
      <c r="A217" s="12" t="s">
        <v>187</v>
      </c>
      <c r="B217" s="140">
        <v>215.77600000000001</v>
      </c>
      <c r="C217" s="140">
        <v>202.02099999999999</v>
      </c>
      <c r="D217" s="140">
        <v>252.102</v>
      </c>
      <c r="E217" s="140">
        <v>268.01400000000001</v>
      </c>
      <c r="F217" s="140">
        <v>228.86199999999999</v>
      </c>
      <c r="G217" s="140">
        <v>314.10199999999998</v>
      </c>
      <c r="H217" s="140">
        <v>268.23899999999998</v>
      </c>
      <c r="I217" s="140">
        <v>259.81099999999998</v>
      </c>
      <c r="J217" s="141">
        <v>169.191</v>
      </c>
      <c r="K217" s="140">
        <v>160.97900000000001</v>
      </c>
      <c r="L217" s="140">
        <v>116.89</v>
      </c>
      <c r="M217" s="140">
        <v>149.428</v>
      </c>
      <c r="N217" s="140">
        <v>141.995</v>
      </c>
      <c r="O217" s="140">
        <v>219.05600000000001</v>
      </c>
      <c r="P217" s="140">
        <v>233.23400000000001</v>
      </c>
    </row>
    <row r="218" spans="1:16" ht="10.15" customHeight="1" x14ac:dyDescent="0.2">
      <c r="A218" s="12" t="s">
        <v>188</v>
      </c>
      <c r="B218" s="140">
        <v>214.714</v>
      </c>
      <c r="C218" s="140">
        <v>203.244</v>
      </c>
      <c r="D218" s="140">
        <v>254.33600000000001</v>
      </c>
      <c r="E218" s="140">
        <v>268.65300000000002</v>
      </c>
      <c r="F218" s="140">
        <v>230.32599999999999</v>
      </c>
      <c r="G218" s="140">
        <v>314.28500000000003</v>
      </c>
      <c r="H218" s="140">
        <v>264.75299999999999</v>
      </c>
      <c r="I218" s="140">
        <v>261.82100000000003</v>
      </c>
      <c r="J218" s="141">
        <v>167.86600000000001</v>
      </c>
      <c r="K218" s="140">
        <v>159.62799999999999</v>
      </c>
      <c r="L218" s="141">
        <v>116.371</v>
      </c>
      <c r="M218" s="140">
        <v>149.381</v>
      </c>
      <c r="N218" s="140">
        <v>140.251</v>
      </c>
      <c r="O218" s="140">
        <v>216.726</v>
      </c>
      <c r="P218" s="140">
        <v>233.339</v>
      </c>
    </row>
    <row r="219" spans="1:16" ht="10.15" customHeight="1" x14ac:dyDescent="0.2">
      <c r="A219" s="12" t="s">
        <v>189</v>
      </c>
      <c r="B219" s="140">
        <v>215.54900000000001</v>
      </c>
      <c r="C219" s="140">
        <v>202.3</v>
      </c>
      <c r="D219" s="140">
        <v>258.19400000000002</v>
      </c>
      <c r="E219" s="140">
        <v>267.32100000000003</v>
      </c>
      <c r="F219" s="140">
        <v>229.232</v>
      </c>
      <c r="G219" s="140">
        <v>311.548</v>
      </c>
      <c r="H219" s="140">
        <v>263.68599999999998</v>
      </c>
      <c r="I219" s="140">
        <v>260.54700000000003</v>
      </c>
      <c r="J219" s="141">
        <v>167.77199999999999</v>
      </c>
      <c r="K219" s="140">
        <v>159.62899999999999</v>
      </c>
      <c r="L219" s="140">
        <v>116.206</v>
      </c>
      <c r="M219" s="140">
        <v>149.37299999999999</v>
      </c>
      <c r="N219" s="140">
        <v>141.60400000000001</v>
      </c>
      <c r="O219" s="140">
        <v>212.416</v>
      </c>
      <c r="P219" s="140">
        <v>233.56299999999999</v>
      </c>
    </row>
    <row r="220" spans="1:16" ht="10.15" customHeight="1" x14ac:dyDescent="0.2">
      <c r="A220" s="12" t="s">
        <v>190</v>
      </c>
      <c r="B220" s="140">
        <v>216.50800000000001</v>
      </c>
      <c r="C220" s="140">
        <v>201.887</v>
      </c>
      <c r="D220" s="140">
        <v>258.08100000000002</v>
      </c>
      <c r="E220" s="140">
        <v>268.44900000000001</v>
      </c>
      <c r="F220" s="140">
        <v>228.80500000000001</v>
      </c>
      <c r="G220" s="140">
        <v>318.60199999999998</v>
      </c>
      <c r="H220" s="140">
        <v>265.76400000000001</v>
      </c>
      <c r="I220" s="140">
        <v>259.77699999999999</v>
      </c>
      <c r="J220" s="141">
        <v>167.375</v>
      </c>
      <c r="K220" s="140">
        <v>159.32499999999999</v>
      </c>
      <c r="L220" s="140">
        <v>116.098</v>
      </c>
      <c r="M220" s="140">
        <v>149.91800000000001</v>
      </c>
      <c r="N220" s="140">
        <v>142.17099999999999</v>
      </c>
      <c r="O220" s="140">
        <v>211.375</v>
      </c>
      <c r="P220" s="140">
        <v>233.63</v>
      </c>
    </row>
    <row r="221" spans="1:16" ht="10.15" customHeight="1" x14ac:dyDescent="0.2">
      <c r="A221" s="12" t="s">
        <v>191</v>
      </c>
      <c r="B221" s="140">
        <v>214.96199999999999</v>
      </c>
      <c r="C221" s="140">
        <v>201.887</v>
      </c>
      <c r="D221" s="140">
        <v>256.69600000000003</v>
      </c>
      <c r="E221" s="140">
        <v>267.79399999999998</v>
      </c>
      <c r="F221" s="140">
        <v>228.52699999999999</v>
      </c>
      <c r="G221" s="140">
        <v>316.18</v>
      </c>
      <c r="H221" s="140">
        <v>264.56400000000002</v>
      </c>
      <c r="I221" s="140">
        <v>262.86799999999999</v>
      </c>
      <c r="J221" s="141">
        <v>167.62200000000001</v>
      </c>
      <c r="K221" s="140">
        <v>160.541</v>
      </c>
      <c r="L221" s="140">
        <v>115.688</v>
      </c>
      <c r="M221" s="140">
        <v>151.61600000000001</v>
      </c>
      <c r="N221" s="140">
        <v>141.11699999999999</v>
      </c>
      <c r="O221" s="140">
        <v>209.34</v>
      </c>
      <c r="P221" s="140">
        <v>234.15600000000001</v>
      </c>
    </row>
    <row r="222" spans="1:16" ht="10.15" customHeight="1" x14ac:dyDescent="0.2">
      <c r="A222" s="12" t="s">
        <v>192</v>
      </c>
      <c r="B222" s="140">
        <v>215.41</v>
      </c>
      <c r="C222" s="140">
        <v>200.709</v>
      </c>
      <c r="D222" s="140">
        <v>254.51900000000001</v>
      </c>
      <c r="E222" s="140">
        <v>266.65499999999997</v>
      </c>
      <c r="F222" s="140">
        <v>224.227</v>
      </c>
      <c r="G222" s="140">
        <v>313.553</v>
      </c>
      <c r="H222" s="140">
        <v>264.17200000000003</v>
      </c>
      <c r="I222" s="140">
        <v>263.30799999999999</v>
      </c>
      <c r="J222" s="141">
        <v>168.82</v>
      </c>
      <c r="K222" s="140">
        <v>162.63900000000001</v>
      </c>
      <c r="L222" s="140">
        <v>116.988</v>
      </c>
      <c r="M222" s="140">
        <v>153.30000000000001</v>
      </c>
      <c r="N222" s="140">
        <v>141.76599999999999</v>
      </c>
      <c r="O222" s="140">
        <v>213.476</v>
      </c>
      <c r="P222" s="140">
        <v>234.298</v>
      </c>
    </row>
    <row r="223" spans="1:16" ht="10.15" customHeight="1" x14ac:dyDescent="0.2">
      <c r="A223" s="12" t="s">
        <v>193</v>
      </c>
      <c r="B223" s="140">
        <v>214.941</v>
      </c>
      <c r="C223" s="140">
        <v>199.053</v>
      </c>
      <c r="D223" s="140">
        <v>252.56</v>
      </c>
      <c r="E223" s="140">
        <v>267.82799999999997</v>
      </c>
      <c r="F223" s="140">
        <v>226.32900000000001</v>
      </c>
      <c r="G223" s="140">
        <v>319.24900000000002</v>
      </c>
      <c r="H223" s="140">
        <v>269.09300000000002</v>
      </c>
      <c r="I223" s="140">
        <v>261.89</v>
      </c>
      <c r="J223" s="141">
        <v>168.47900000000001</v>
      </c>
      <c r="K223" s="140">
        <v>161.61000000000001</v>
      </c>
      <c r="L223" s="140">
        <v>117.054</v>
      </c>
      <c r="M223" s="140">
        <v>152.91999999999999</v>
      </c>
      <c r="N223" s="140">
        <v>141.43899999999999</v>
      </c>
      <c r="O223" s="140">
        <v>216.54</v>
      </c>
      <c r="P223" s="140">
        <v>234.87799999999999</v>
      </c>
    </row>
    <row r="224" spans="1:16" ht="10.15" customHeight="1" x14ac:dyDescent="0.2">
      <c r="A224" s="12" t="s">
        <v>194</v>
      </c>
      <c r="B224" s="140">
        <v>212.27199999999999</v>
      </c>
      <c r="C224" s="140">
        <v>195.72399999999999</v>
      </c>
      <c r="D224" s="140">
        <v>244.726</v>
      </c>
      <c r="E224" s="140">
        <v>267.81700000000001</v>
      </c>
      <c r="F224" s="140">
        <v>228.94200000000001</v>
      </c>
      <c r="G224" s="140">
        <v>316.98899999999998</v>
      </c>
      <c r="H224" s="140">
        <v>271.43700000000001</v>
      </c>
      <c r="I224" s="140">
        <v>258.166</v>
      </c>
      <c r="J224" s="141">
        <v>168.22200000000001</v>
      </c>
      <c r="K224" s="140">
        <v>159.37299999999999</v>
      </c>
      <c r="L224" s="140">
        <v>118.333</v>
      </c>
      <c r="M224" s="140">
        <v>152.23400000000001</v>
      </c>
      <c r="N224" s="140">
        <v>140.02199999999999</v>
      </c>
      <c r="O224" s="140">
        <v>216.506</v>
      </c>
      <c r="P224" s="140">
        <v>234.89599999999999</v>
      </c>
    </row>
    <row r="225" spans="1:16" ht="10.15" customHeight="1" x14ac:dyDescent="0.2">
      <c r="A225" s="12" t="s">
        <v>195</v>
      </c>
      <c r="B225" s="140">
        <v>213.26499999999999</v>
      </c>
      <c r="C225" s="140">
        <v>197</v>
      </c>
      <c r="D225" s="140">
        <v>248.703</v>
      </c>
      <c r="E225" s="140">
        <v>268.05700000000002</v>
      </c>
      <c r="F225" s="140">
        <v>227.38800000000001</v>
      </c>
      <c r="G225" s="140">
        <v>320.94299999999998</v>
      </c>
      <c r="H225" s="140">
        <v>269.14800000000002</v>
      </c>
      <c r="I225" s="140">
        <v>258.19900000000001</v>
      </c>
      <c r="J225" s="141">
        <v>168.20400000000001</v>
      </c>
      <c r="K225" s="140">
        <v>159.07900000000001</v>
      </c>
      <c r="L225" s="140">
        <v>118.261</v>
      </c>
      <c r="M225" s="140">
        <v>149.702</v>
      </c>
      <c r="N225" s="140">
        <v>140.30799999999999</v>
      </c>
      <c r="O225" s="140">
        <v>215.06100000000001</v>
      </c>
      <c r="P225" s="140">
        <v>235.39</v>
      </c>
    </row>
    <row r="226" spans="1:16" ht="10.15" customHeight="1" x14ac:dyDescent="0.2">
      <c r="B226" s="140"/>
      <c r="C226" s="140"/>
      <c r="D226" s="140"/>
      <c r="E226" s="140"/>
      <c r="F226" s="140"/>
      <c r="G226" s="140"/>
      <c r="H226" s="140"/>
      <c r="I226" s="140"/>
      <c r="J226" s="141"/>
      <c r="K226" s="140"/>
      <c r="L226" s="140"/>
      <c r="M226" s="140"/>
      <c r="N226" s="140"/>
      <c r="O226" s="140"/>
      <c r="P226" s="140"/>
    </row>
    <row r="227" spans="1:16" ht="10.15" customHeight="1" x14ac:dyDescent="0.2">
      <c r="A227" s="83">
        <v>2013</v>
      </c>
      <c r="B227" s="140"/>
      <c r="C227" s="140"/>
      <c r="D227" s="140"/>
      <c r="E227" s="140"/>
      <c r="F227" s="140"/>
      <c r="G227" s="140"/>
      <c r="H227" s="140"/>
      <c r="I227" s="140"/>
      <c r="J227" s="141"/>
      <c r="K227" s="140"/>
      <c r="L227" s="140"/>
      <c r="M227" s="140"/>
      <c r="N227" s="140"/>
      <c r="O227" s="140"/>
      <c r="P227" s="140"/>
    </row>
    <row r="228" spans="1:16" ht="10.15" customHeight="1" x14ac:dyDescent="0.2">
      <c r="A228" s="12" t="s">
        <v>184</v>
      </c>
      <c r="B228" s="140">
        <v>214.726</v>
      </c>
      <c r="C228" s="140">
        <v>198.96700000000001</v>
      </c>
      <c r="D228" s="140">
        <v>257.05700000000002</v>
      </c>
      <c r="E228" s="140">
        <v>269.07799999999997</v>
      </c>
      <c r="F228" s="140">
        <v>225.185</v>
      </c>
      <c r="G228" s="140">
        <v>319.39</v>
      </c>
      <c r="H228" s="140">
        <v>269.81200000000001</v>
      </c>
      <c r="I228" s="140">
        <v>261.67899999999997</v>
      </c>
      <c r="J228" s="141">
        <v>169.59299999999999</v>
      </c>
      <c r="K228" s="140">
        <v>162.61199999999999</v>
      </c>
      <c r="L228" s="140">
        <v>118.08799999999999</v>
      </c>
      <c r="M228" s="140">
        <v>153.91</v>
      </c>
      <c r="N228" s="140">
        <v>141.18</v>
      </c>
      <c r="O228" s="140">
        <v>222.41399999999999</v>
      </c>
      <c r="P228" s="140">
        <v>236.34100000000001</v>
      </c>
    </row>
    <row r="229" spans="1:16" ht="10.15" customHeight="1" x14ac:dyDescent="0.2">
      <c r="A229" s="12" t="s">
        <v>185</v>
      </c>
      <c r="B229" s="140">
        <v>212.03899999999999</v>
      </c>
      <c r="C229" s="140">
        <v>196.76300000000001</v>
      </c>
      <c r="D229" s="140">
        <v>254.453</v>
      </c>
      <c r="E229" s="140">
        <v>269.30399999999997</v>
      </c>
      <c r="F229" s="140">
        <v>227.946</v>
      </c>
      <c r="G229" s="140">
        <v>318.529</v>
      </c>
      <c r="H229" s="140">
        <v>267.428</v>
      </c>
      <c r="I229" s="140">
        <v>262.20699999999999</v>
      </c>
      <c r="J229" s="141">
        <v>168.977</v>
      </c>
      <c r="K229" s="140">
        <v>161.99799999999999</v>
      </c>
      <c r="L229" s="140">
        <v>117.664</v>
      </c>
      <c r="M229" s="140">
        <v>155.113</v>
      </c>
      <c r="N229" s="140">
        <v>138.89699999999999</v>
      </c>
      <c r="O229" s="140">
        <v>220.547</v>
      </c>
      <c r="P229" s="140">
        <v>236.30099999999999</v>
      </c>
    </row>
    <row r="230" spans="1:16" ht="10.15" customHeight="1" x14ac:dyDescent="0.2">
      <c r="A230" s="12" t="s">
        <v>186</v>
      </c>
      <c r="B230" s="140">
        <v>212.16499999999999</v>
      </c>
      <c r="C230" s="140">
        <v>193.66800000000001</v>
      </c>
      <c r="D230" s="140">
        <v>251.631</v>
      </c>
      <c r="E230" s="140">
        <v>269.50400000000002</v>
      </c>
      <c r="F230" s="140">
        <v>226.143</v>
      </c>
      <c r="G230" s="140">
        <v>321.96899999999999</v>
      </c>
      <c r="H230" s="140">
        <v>269.98899999999998</v>
      </c>
      <c r="I230" s="140">
        <v>263.34300000000002</v>
      </c>
      <c r="J230" s="141">
        <v>168.73599999999999</v>
      </c>
      <c r="K230" s="140">
        <v>162.02600000000001</v>
      </c>
      <c r="L230" s="140">
        <v>117.605</v>
      </c>
      <c r="M230" s="140">
        <v>154.821</v>
      </c>
      <c r="N230" s="140">
        <v>139.90799999999999</v>
      </c>
      <c r="O230" s="140">
        <v>217.251</v>
      </c>
      <c r="P230" s="140">
        <v>236.33199999999999</v>
      </c>
    </row>
    <row r="231" spans="1:16" ht="10.15" customHeight="1" x14ac:dyDescent="0.2">
      <c r="A231" s="12" t="s">
        <v>187</v>
      </c>
      <c r="B231" s="140">
        <v>211.97800000000001</v>
      </c>
      <c r="C231" s="140">
        <v>193.88200000000001</v>
      </c>
      <c r="D231" s="140">
        <v>256.86599999999999</v>
      </c>
      <c r="E231" s="140">
        <v>271.38799999999998</v>
      </c>
      <c r="F231" s="140">
        <v>227.52199999999999</v>
      </c>
      <c r="G231" s="140">
        <v>324.661</v>
      </c>
      <c r="H231" s="140">
        <v>269.55900000000003</v>
      </c>
      <c r="I231" s="140">
        <v>267.38900000000001</v>
      </c>
      <c r="J231" s="141">
        <v>168.81200000000001</v>
      </c>
      <c r="K231" s="140">
        <v>162.678</v>
      </c>
      <c r="L231" s="140">
        <v>117.877</v>
      </c>
      <c r="M231" s="140">
        <v>153.36699999999999</v>
      </c>
      <c r="N231" s="140">
        <v>139.089</v>
      </c>
      <c r="O231" s="140">
        <v>217.83199999999999</v>
      </c>
      <c r="P231" s="140">
        <v>236.761</v>
      </c>
    </row>
    <row r="232" spans="1:16" ht="10.15" customHeight="1" x14ac:dyDescent="0.2">
      <c r="A232" s="12" t="s">
        <v>188</v>
      </c>
      <c r="B232" s="140">
        <v>211.19300000000001</v>
      </c>
      <c r="C232" s="140">
        <v>193.04599999999999</v>
      </c>
      <c r="D232" s="140">
        <v>258.791</v>
      </c>
      <c r="E232" s="140">
        <v>271.041</v>
      </c>
      <c r="F232" s="140">
        <v>228.125</v>
      </c>
      <c r="G232" s="140">
        <v>322.35000000000002</v>
      </c>
      <c r="H232" s="140">
        <v>267.34300000000002</v>
      </c>
      <c r="I232" s="140">
        <v>264.99900000000002</v>
      </c>
      <c r="J232" s="141">
        <v>166.18899999999999</v>
      </c>
      <c r="K232" s="140">
        <v>159.31299999999999</v>
      </c>
      <c r="L232" s="140">
        <v>115.59</v>
      </c>
      <c r="M232" s="140">
        <v>156.06700000000001</v>
      </c>
      <c r="N232" s="140">
        <v>138.744</v>
      </c>
      <c r="O232" s="140">
        <v>211.673</v>
      </c>
      <c r="P232" s="140">
        <v>236.52600000000001</v>
      </c>
    </row>
    <row r="233" spans="1:16" ht="10.15" customHeight="1" x14ac:dyDescent="0.2">
      <c r="A233" s="12" t="s">
        <v>189</v>
      </c>
      <c r="B233" s="140">
        <v>212.20400000000001</v>
      </c>
      <c r="C233" s="140">
        <v>190.25399999999999</v>
      </c>
      <c r="D233" s="140">
        <v>257.779</v>
      </c>
      <c r="E233" s="140">
        <v>271.71600000000001</v>
      </c>
      <c r="F233" s="140">
        <v>229.82599999999999</v>
      </c>
      <c r="G233" s="140">
        <v>325.13600000000002</v>
      </c>
      <c r="H233" s="140">
        <v>269.238</v>
      </c>
      <c r="I233" s="140">
        <v>265.33999999999997</v>
      </c>
      <c r="J233" s="141">
        <v>166.28700000000001</v>
      </c>
      <c r="K233" s="140">
        <v>158.626</v>
      </c>
      <c r="L233" s="140">
        <v>116.55</v>
      </c>
      <c r="M233" s="140">
        <v>156.64099999999999</v>
      </c>
      <c r="N233" s="140">
        <v>140.60499999999999</v>
      </c>
      <c r="O233" s="140">
        <v>212.97</v>
      </c>
      <c r="P233" s="140">
        <v>236.792</v>
      </c>
    </row>
    <row r="234" spans="1:16" ht="10.15" customHeight="1" x14ac:dyDescent="0.2">
      <c r="A234" s="12" t="s">
        <v>190</v>
      </c>
      <c r="B234" s="140">
        <v>211.35900000000001</v>
      </c>
      <c r="C234" s="140">
        <v>190.773</v>
      </c>
      <c r="D234" s="140">
        <v>258.29199999999997</v>
      </c>
      <c r="E234" s="140">
        <v>271.279</v>
      </c>
      <c r="F234" s="140">
        <v>229.62</v>
      </c>
      <c r="G234" s="140">
        <v>323.08600000000001</v>
      </c>
      <c r="H234" s="140">
        <v>271.233</v>
      </c>
      <c r="I234" s="140">
        <v>262.43</v>
      </c>
      <c r="J234" s="141">
        <v>165.41200000000001</v>
      </c>
      <c r="K234" s="140">
        <v>158.28200000000001</v>
      </c>
      <c r="L234" s="140">
        <v>115.264</v>
      </c>
      <c r="M234" s="140">
        <v>157.77099999999999</v>
      </c>
      <c r="N234" s="140">
        <v>139.786</v>
      </c>
      <c r="O234" s="140">
        <v>209.44800000000001</v>
      </c>
      <c r="P234" s="140">
        <v>237.001</v>
      </c>
    </row>
    <row r="235" spans="1:16" ht="10.15" customHeight="1" x14ac:dyDescent="0.2">
      <c r="A235" s="12" t="s">
        <v>191</v>
      </c>
      <c r="B235" s="140">
        <v>209.09299999999999</v>
      </c>
      <c r="C235" s="140">
        <v>190.792</v>
      </c>
      <c r="D235" s="140">
        <v>257.24099999999999</v>
      </c>
      <c r="E235" s="140">
        <v>271.28500000000003</v>
      </c>
      <c r="F235" s="140">
        <v>227.57300000000001</v>
      </c>
      <c r="G235" s="140">
        <v>320.92500000000001</v>
      </c>
      <c r="H235" s="140">
        <v>269.19200000000001</v>
      </c>
      <c r="I235" s="140">
        <v>267.40499999999997</v>
      </c>
      <c r="J235" s="141">
        <v>165.88399999999999</v>
      </c>
      <c r="K235" s="140">
        <v>158.279</v>
      </c>
      <c r="L235" s="140">
        <v>116.572</v>
      </c>
      <c r="M235" s="140">
        <v>156.62100000000001</v>
      </c>
      <c r="N235" s="140">
        <v>137.602</v>
      </c>
      <c r="O235" s="140">
        <v>209.82599999999999</v>
      </c>
      <c r="P235" s="140">
        <v>237.40600000000001</v>
      </c>
    </row>
    <row r="236" spans="1:16" ht="10.15" customHeight="1" x14ac:dyDescent="0.2">
      <c r="A236" s="12" t="s">
        <v>192</v>
      </c>
      <c r="B236" s="140">
        <v>209.60599999999999</v>
      </c>
      <c r="C236" s="140">
        <v>187.77199999999999</v>
      </c>
      <c r="D236" s="140">
        <v>252.05799999999999</v>
      </c>
      <c r="E236" s="140">
        <v>270.89600000000002</v>
      </c>
      <c r="F236" s="140">
        <v>227.447</v>
      </c>
      <c r="G236" s="140">
        <v>323.07</v>
      </c>
      <c r="H236" s="140">
        <v>273.625</v>
      </c>
      <c r="I236" s="140">
        <v>264.916</v>
      </c>
      <c r="J236" s="141">
        <v>165.755</v>
      </c>
      <c r="K236" s="140">
        <v>158.756</v>
      </c>
      <c r="L236" s="140">
        <v>116.42700000000001</v>
      </c>
      <c r="M236" s="140">
        <v>153.858</v>
      </c>
      <c r="N236" s="140">
        <v>138.548</v>
      </c>
      <c r="O236" s="140">
        <v>215.24799999999999</v>
      </c>
      <c r="P236" s="140">
        <v>237.52199999999999</v>
      </c>
    </row>
    <row r="237" spans="1:16" ht="10.15" customHeight="1" x14ac:dyDescent="0.2">
      <c r="A237" s="12" t="s">
        <v>193</v>
      </c>
      <c r="B237" s="140">
        <v>210.38900000000001</v>
      </c>
      <c r="C237" s="140">
        <v>186.19800000000001</v>
      </c>
      <c r="D237" s="140">
        <v>247.184</v>
      </c>
      <c r="E237" s="140">
        <v>270.303</v>
      </c>
      <c r="F237" s="140">
        <v>227.23599999999999</v>
      </c>
      <c r="G237" s="140">
        <v>316.86099999999999</v>
      </c>
      <c r="H237" s="140">
        <v>274.18799999999999</v>
      </c>
      <c r="I237" s="140">
        <v>263.94400000000002</v>
      </c>
      <c r="J237" s="141">
        <v>166.36099999999999</v>
      </c>
      <c r="K237" s="140">
        <v>159.08799999999999</v>
      </c>
      <c r="L237" s="140">
        <v>116.846</v>
      </c>
      <c r="M237" s="140">
        <v>153.857</v>
      </c>
      <c r="N237" s="140">
        <v>140.124</v>
      </c>
      <c r="O237" s="140">
        <v>216.042</v>
      </c>
      <c r="P237" s="140">
        <v>237.87100000000001</v>
      </c>
    </row>
    <row r="238" spans="1:16" ht="10.15" customHeight="1" x14ac:dyDescent="0.2">
      <c r="A238" s="12" t="s">
        <v>194</v>
      </c>
      <c r="B238" s="140">
        <v>209.363</v>
      </c>
      <c r="C238" s="140">
        <v>181.53399999999999</v>
      </c>
      <c r="D238" s="140">
        <v>239.03399999999999</v>
      </c>
      <c r="E238" s="140">
        <v>269.75</v>
      </c>
      <c r="F238" s="140">
        <v>228.50200000000001</v>
      </c>
      <c r="G238" s="140">
        <v>322.86799999999999</v>
      </c>
      <c r="H238" s="140">
        <v>276.50200000000001</v>
      </c>
      <c r="I238" s="140">
        <v>257.99700000000001</v>
      </c>
      <c r="J238" s="141">
        <v>165.22800000000001</v>
      </c>
      <c r="K238" s="140">
        <v>157.04900000000001</v>
      </c>
      <c r="L238" s="140">
        <v>116.84399999999999</v>
      </c>
      <c r="M238" s="140">
        <v>150.06700000000001</v>
      </c>
      <c r="N238" s="140">
        <v>140.768</v>
      </c>
      <c r="O238" s="140">
        <v>215.86</v>
      </c>
      <c r="P238" s="140">
        <v>237.64099999999999</v>
      </c>
    </row>
    <row r="239" spans="1:16" ht="10.15" customHeight="1" x14ac:dyDescent="0.2">
      <c r="A239" s="12" t="s">
        <v>195</v>
      </c>
      <c r="B239" s="140">
        <v>207.79499999999999</v>
      </c>
      <c r="C239" s="140">
        <v>178.971</v>
      </c>
      <c r="D239" s="140">
        <v>242.26499999999999</v>
      </c>
      <c r="E239" s="140">
        <v>269.267</v>
      </c>
      <c r="F239" s="140">
        <v>227.89400000000001</v>
      </c>
      <c r="G239" s="140">
        <v>319.58600000000001</v>
      </c>
      <c r="H239" s="140">
        <v>273.81200000000001</v>
      </c>
      <c r="I239" s="140">
        <v>259.92599999999999</v>
      </c>
      <c r="J239" s="141">
        <v>165.767</v>
      </c>
      <c r="K239" s="140">
        <v>155.62899999999999</v>
      </c>
      <c r="L239" s="140">
        <v>118.896</v>
      </c>
      <c r="M239" s="140">
        <v>151.56</v>
      </c>
      <c r="N239" s="140">
        <v>139.40799999999999</v>
      </c>
      <c r="O239" s="140">
        <v>216.416</v>
      </c>
      <c r="P239" s="140">
        <v>237.869</v>
      </c>
    </row>
    <row r="240" spans="1:16" ht="10.15" customHeight="1" x14ac:dyDescent="0.2">
      <c r="B240" s="140"/>
      <c r="C240" s="140"/>
      <c r="D240" s="140"/>
      <c r="E240" s="140"/>
      <c r="F240" s="140"/>
      <c r="G240" s="140"/>
      <c r="H240" s="140"/>
      <c r="I240" s="140"/>
      <c r="J240" s="141"/>
      <c r="K240" s="140"/>
      <c r="L240" s="140"/>
      <c r="M240" s="140"/>
      <c r="N240" s="140"/>
      <c r="O240" s="140"/>
      <c r="P240" s="140"/>
    </row>
    <row r="241" spans="1:16" ht="10.15" customHeight="1" x14ac:dyDescent="0.2">
      <c r="A241" s="83">
        <v>2014</v>
      </c>
      <c r="B241" s="140"/>
      <c r="C241" s="140"/>
      <c r="D241" s="140"/>
      <c r="E241" s="140"/>
      <c r="F241" s="140"/>
      <c r="G241" s="140"/>
      <c r="H241" s="140"/>
      <c r="I241" s="140"/>
      <c r="J241" s="141"/>
      <c r="K241" s="140"/>
      <c r="L241" s="140"/>
      <c r="M241" s="140"/>
      <c r="N241" s="140"/>
      <c r="O241" s="140"/>
      <c r="P241" s="140"/>
    </row>
    <row r="242" spans="1:16" ht="10.15" customHeight="1" x14ac:dyDescent="0.2">
      <c r="A242" s="12" t="s">
        <v>184</v>
      </c>
      <c r="B242" s="140">
        <v>209.89500000000001</v>
      </c>
      <c r="C242" s="140">
        <v>185.94200000000001</v>
      </c>
      <c r="D242" s="140">
        <v>252.61500000000001</v>
      </c>
      <c r="E242" s="140">
        <v>271.15100000000001</v>
      </c>
      <c r="F242" s="140">
        <v>229.45500000000001</v>
      </c>
      <c r="G242" s="140">
        <v>322.423</v>
      </c>
      <c r="H242" s="140">
        <v>272.55</v>
      </c>
      <c r="I242" s="140">
        <v>265.642</v>
      </c>
      <c r="J242" s="141">
        <v>167.03899999999999</v>
      </c>
      <c r="K242" s="140">
        <v>160.08699999999999</v>
      </c>
      <c r="L242" s="140">
        <v>118.001</v>
      </c>
      <c r="M242" s="140">
        <v>153.62200000000001</v>
      </c>
      <c r="N242" s="140">
        <v>139.11099999999999</v>
      </c>
      <c r="O242" s="140">
        <v>219.15799999999999</v>
      </c>
      <c r="P242" s="140">
        <v>238.87200000000001</v>
      </c>
    </row>
    <row r="243" spans="1:16" ht="10.15" customHeight="1" x14ac:dyDescent="0.2">
      <c r="A243" s="12" t="s">
        <v>185</v>
      </c>
      <c r="B243" s="140">
        <v>209.74100000000001</v>
      </c>
      <c r="C243" s="140">
        <v>183.93700000000001</v>
      </c>
      <c r="D243" s="140">
        <v>254.602</v>
      </c>
      <c r="E243" s="140">
        <v>270.58300000000003</v>
      </c>
      <c r="F243" s="140">
        <v>226.38399999999999</v>
      </c>
      <c r="G243" s="140">
        <v>322.04899999999998</v>
      </c>
      <c r="H243" s="140">
        <v>272.63600000000002</v>
      </c>
      <c r="I243" s="140">
        <v>264.30200000000002</v>
      </c>
      <c r="J243" s="141">
        <v>165.98</v>
      </c>
      <c r="K243" s="140">
        <v>159.922</v>
      </c>
      <c r="L243" s="140">
        <v>116.81399999999999</v>
      </c>
      <c r="M243" s="140">
        <v>153.839</v>
      </c>
      <c r="N243" s="140">
        <v>139.178</v>
      </c>
      <c r="O243" s="140">
        <v>218.833</v>
      </c>
      <c r="P243" s="140">
        <v>239.608</v>
      </c>
    </row>
    <row r="244" spans="1:16" ht="10.15" customHeight="1" x14ac:dyDescent="0.2">
      <c r="A244" s="12" t="s">
        <v>186</v>
      </c>
      <c r="B244" s="140">
        <v>211.14599999999999</v>
      </c>
      <c r="C244" s="140">
        <v>182.66200000000001</v>
      </c>
      <c r="D244" s="140">
        <v>254.505</v>
      </c>
      <c r="E244" s="140">
        <v>270.66000000000003</v>
      </c>
      <c r="F244" s="140">
        <v>227.91800000000001</v>
      </c>
      <c r="G244" s="140">
        <v>316.68299999999999</v>
      </c>
      <c r="H244" s="140">
        <v>273.23599999999999</v>
      </c>
      <c r="I244" s="140">
        <v>263.67599999999999</v>
      </c>
      <c r="J244" s="141">
        <v>165.703</v>
      </c>
      <c r="K244" s="140">
        <v>160.38</v>
      </c>
      <c r="L244" s="140">
        <v>115.65900000000001</v>
      </c>
      <c r="M244" s="140">
        <v>155.518</v>
      </c>
      <c r="N244" s="140">
        <v>141.22499999999999</v>
      </c>
      <c r="O244" s="140">
        <v>215.94399999999999</v>
      </c>
      <c r="P244" s="140">
        <v>240.398</v>
      </c>
    </row>
    <row r="245" spans="1:16" ht="10.15" customHeight="1" x14ac:dyDescent="0.2">
      <c r="A245" s="12" t="s">
        <v>187</v>
      </c>
      <c r="B245" s="140">
        <v>208.982</v>
      </c>
      <c r="C245" s="140">
        <v>180.02799999999999</v>
      </c>
      <c r="D245" s="140">
        <v>250.083</v>
      </c>
      <c r="E245" s="140">
        <v>271.005</v>
      </c>
      <c r="F245" s="140">
        <v>228.38399999999999</v>
      </c>
      <c r="G245" s="140">
        <v>323.64299999999997</v>
      </c>
      <c r="H245" s="140">
        <v>272.416</v>
      </c>
      <c r="I245" s="140">
        <v>265.45600000000002</v>
      </c>
      <c r="J245" s="141">
        <v>165.387</v>
      </c>
      <c r="K245" s="140">
        <v>159.114</v>
      </c>
      <c r="L245" s="140">
        <v>115.511</v>
      </c>
      <c r="M245" s="140">
        <v>152.91399999999999</v>
      </c>
      <c r="N245" s="140">
        <v>139.45599999999999</v>
      </c>
      <c r="O245" s="140">
        <v>216.76599999999999</v>
      </c>
      <c r="P245" s="140">
        <v>241.33699999999999</v>
      </c>
    </row>
    <row r="246" spans="1:16" ht="10.15" customHeight="1" x14ac:dyDescent="0.2">
      <c r="A246" s="12" t="s">
        <v>188</v>
      </c>
      <c r="B246" s="140">
        <v>207.95</v>
      </c>
      <c r="C246" s="140">
        <v>181.12799999999999</v>
      </c>
      <c r="D246" s="140">
        <v>251.833</v>
      </c>
      <c r="E246" s="140">
        <v>271.36200000000002</v>
      </c>
      <c r="F246" s="140">
        <v>228.089</v>
      </c>
      <c r="G246" s="140">
        <v>318.19799999999998</v>
      </c>
      <c r="H246" s="140">
        <v>273.25900000000001</v>
      </c>
      <c r="I246" s="140">
        <v>267.32900000000001</v>
      </c>
      <c r="J246" s="141">
        <v>164.64</v>
      </c>
      <c r="K246" s="140">
        <v>158.07599999999999</v>
      </c>
      <c r="L246" s="140">
        <v>114.63</v>
      </c>
      <c r="M246" s="140">
        <v>155.10900000000001</v>
      </c>
      <c r="N246" s="140">
        <v>138.31100000000001</v>
      </c>
      <c r="O246" s="140">
        <v>210.93299999999999</v>
      </c>
      <c r="P246" s="140">
        <v>242.34399999999999</v>
      </c>
    </row>
    <row r="247" spans="1:16" ht="10.15" customHeight="1" x14ac:dyDescent="0.2">
      <c r="A247" s="12" t="s">
        <v>189</v>
      </c>
      <c r="B247" s="140">
        <v>208.68799999999999</v>
      </c>
      <c r="C247" s="140">
        <v>183.459</v>
      </c>
      <c r="D247" s="140">
        <v>254.23500000000001</v>
      </c>
      <c r="E247" s="140">
        <v>270.86</v>
      </c>
      <c r="F247" s="140">
        <v>229.89599999999999</v>
      </c>
      <c r="G247" s="140">
        <v>316.16699999999997</v>
      </c>
      <c r="H247" s="140">
        <v>272.87400000000002</v>
      </c>
      <c r="I247" s="140">
        <v>266.50599999999997</v>
      </c>
      <c r="J247" s="141">
        <v>164.7</v>
      </c>
      <c r="K247" s="140">
        <v>157.80199999999999</v>
      </c>
      <c r="L247" s="140">
        <v>115.07599999999999</v>
      </c>
      <c r="M247" s="140">
        <v>155.56200000000001</v>
      </c>
      <c r="N247" s="140">
        <v>138.23400000000001</v>
      </c>
      <c r="O247" s="140">
        <v>209.49700000000001</v>
      </c>
      <c r="P247" s="140">
        <v>242.32599999999999</v>
      </c>
    </row>
    <row r="248" spans="1:16" ht="10.15" customHeight="1" x14ac:dyDescent="0.2">
      <c r="A248" s="12" t="s">
        <v>190</v>
      </c>
      <c r="B248" s="140">
        <v>207.52199999999999</v>
      </c>
      <c r="C248" s="140">
        <v>181.56100000000001</v>
      </c>
      <c r="D248" s="140">
        <v>253.529</v>
      </c>
      <c r="E248" s="140">
        <v>271.99299999999999</v>
      </c>
      <c r="F248" s="140">
        <v>230.33099999999999</v>
      </c>
      <c r="G248" s="140">
        <v>318.42200000000003</v>
      </c>
      <c r="H248" s="140">
        <v>272.87599999999998</v>
      </c>
      <c r="I248" s="140">
        <v>266.41899999999998</v>
      </c>
      <c r="J248" s="141">
        <v>165.21100000000001</v>
      </c>
      <c r="K248" s="140">
        <v>158.19399999999999</v>
      </c>
      <c r="L248" s="140">
        <v>114.992</v>
      </c>
      <c r="M248" s="140">
        <v>156.399</v>
      </c>
      <c r="N248" s="140">
        <v>137.45099999999999</v>
      </c>
      <c r="O248" s="140">
        <v>206.50399999999999</v>
      </c>
      <c r="P248" s="140">
        <v>243.03399999999999</v>
      </c>
    </row>
    <row r="249" spans="1:16" ht="10.15" customHeight="1" x14ac:dyDescent="0.2">
      <c r="A249" s="12" t="s">
        <v>191</v>
      </c>
      <c r="B249" s="140">
        <v>208.11099999999999</v>
      </c>
      <c r="C249" s="140">
        <v>182.18899999999999</v>
      </c>
      <c r="D249" s="140">
        <v>254.26</v>
      </c>
      <c r="E249" s="140">
        <v>272.108</v>
      </c>
      <c r="F249" s="140">
        <v>228.62700000000001</v>
      </c>
      <c r="G249" s="140">
        <v>319.791</v>
      </c>
      <c r="H249" s="140">
        <v>272.80599999999998</v>
      </c>
      <c r="I249" s="140">
        <v>266.95499999999998</v>
      </c>
      <c r="J249" s="141">
        <v>165.613</v>
      </c>
      <c r="K249" s="140">
        <v>158.13999999999999</v>
      </c>
      <c r="L249" s="140">
        <v>115.176</v>
      </c>
      <c r="M249" s="140">
        <v>156.55699999999999</v>
      </c>
      <c r="N249" s="140">
        <v>138.27099999999999</v>
      </c>
      <c r="O249" s="140">
        <v>209.53100000000001</v>
      </c>
      <c r="P249" s="140">
        <v>243.81100000000001</v>
      </c>
    </row>
    <row r="250" spans="1:16" ht="10.15" customHeight="1" x14ac:dyDescent="0.2">
      <c r="A250" s="12" t="s">
        <v>192</v>
      </c>
      <c r="B250" s="140">
        <v>211.46199999999999</v>
      </c>
      <c r="C250" s="140">
        <v>183.357</v>
      </c>
      <c r="D250" s="140">
        <v>249.143</v>
      </c>
      <c r="E250" s="140">
        <v>270.66000000000003</v>
      </c>
      <c r="F250" s="140">
        <v>225.88399999999999</v>
      </c>
      <c r="G250" s="140">
        <v>319.67500000000001</v>
      </c>
      <c r="H250" s="140">
        <v>272.88799999999998</v>
      </c>
      <c r="I250" s="140">
        <v>264.95600000000002</v>
      </c>
      <c r="J250" s="141">
        <v>166.08</v>
      </c>
      <c r="K250" s="140">
        <v>158.732</v>
      </c>
      <c r="L250" s="140">
        <v>115.53400000000001</v>
      </c>
      <c r="M250" s="140">
        <v>153.12799999999999</v>
      </c>
      <c r="N250" s="140">
        <v>141.22200000000001</v>
      </c>
      <c r="O250" s="140">
        <v>217.006</v>
      </c>
      <c r="P250" s="140">
        <v>244.63</v>
      </c>
    </row>
    <row r="251" spans="1:16" ht="10.15" customHeight="1" x14ac:dyDescent="0.2">
      <c r="A251" s="12" t="s">
        <v>193</v>
      </c>
      <c r="B251" s="140">
        <v>209.363</v>
      </c>
      <c r="C251" s="140">
        <v>179.12700000000001</v>
      </c>
      <c r="D251" s="140">
        <v>245.93100000000001</v>
      </c>
      <c r="E251" s="140">
        <v>271.31299999999999</v>
      </c>
      <c r="F251" s="140">
        <v>229.24799999999999</v>
      </c>
      <c r="G251" s="140">
        <v>318.49400000000003</v>
      </c>
      <c r="H251" s="140">
        <v>274.43599999999998</v>
      </c>
      <c r="I251" s="140">
        <v>265.11500000000001</v>
      </c>
      <c r="J251" s="141">
        <v>167.35</v>
      </c>
      <c r="K251" s="140">
        <v>159.97999999999999</v>
      </c>
      <c r="L251" s="140">
        <v>116.842</v>
      </c>
      <c r="M251" s="140">
        <v>154.06399999999999</v>
      </c>
      <c r="N251" s="140">
        <v>140.92099999999999</v>
      </c>
      <c r="O251" s="140">
        <v>218.09899999999999</v>
      </c>
      <c r="P251" s="140">
        <v>245.166</v>
      </c>
    </row>
    <row r="252" spans="1:16" ht="10.15" customHeight="1" x14ac:dyDescent="0.2">
      <c r="A252" s="12" t="s">
        <v>194</v>
      </c>
      <c r="B252" s="140">
        <v>208.922</v>
      </c>
      <c r="C252" s="140">
        <v>177.59700000000001</v>
      </c>
      <c r="D252" s="140">
        <v>239.16800000000001</v>
      </c>
      <c r="E252" s="140">
        <v>270.34399999999999</v>
      </c>
      <c r="F252" s="140">
        <v>230.91399999999999</v>
      </c>
      <c r="G252" s="140">
        <v>317.95999999999998</v>
      </c>
      <c r="H252" s="140">
        <v>276.90499999999997</v>
      </c>
      <c r="I252" s="140">
        <v>260.43099999999998</v>
      </c>
      <c r="J252" s="141">
        <v>167.511</v>
      </c>
      <c r="K252" s="140">
        <v>157.67500000000001</v>
      </c>
      <c r="L252" s="140">
        <v>118.37</v>
      </c>
      <c r="M252" s="140">
        <v>148.97900000000001</v>
      </c>
      <c r="N252" s="140">
        <v>141.04300000000001</v>
      </c>
      <c r="O252" s="140">
        <v>218.583</v>
      </c>
      <c r="P252" s="140">
        <v>245.19200000000001</v>
      </c>
    </row>
    <row r="253" spans="1:16" ht="10.15" customHeight="1" x14ac:dyDescent="0.2">
      <c r="A253" s="12" t="s">
        <v>195</v>
      </c>
      <c r="B253" s="140">
        <v>210.01900000000001</v>
      </c>
      <c r="C253" s="140">
        <v>179.24799999999999</v>
      </c>
      <c r="D253" s="140">
        <v>237.67099999999999</v>
      </c>
      <c r="E253" s="140">
        <v>270.63499999999999</v>
      </c>
      <c r="F253" s="140">
        <v>230.76900000000001</v>
      </c>
      <c r="G253" s="140">
        <v>322.47899999999998</v>
      </c>
      <c r="H253" s="140">
        <v>275.39</v>
      </c>
      <c r="I253" s="140">
        <v>261.04199999999997</v>
      </c>
      <c r="J253" s="141">
        <v>166.97800000000001</v>
      </c>
      <c r="K253" s="140">
        <v>157.881</v>
      </c>
      <c r="L253" s="140">
        <v>117.754</v>
      </c>
      <c r="M253" s="140">
        <v>152.286</v>
      </c>
      <c r="N253" s="140">
        <v>141.88300000000001</v>
      </c>
      <c r="O253" s="140">
        <v>223.90100000000001</v>
      </c>
      <c r="P253" s="140">
        <v>245.976</v>
      </c>
    </row>
    <row r="254" spans="1:16" ht="10.15" customHeight="1" x14ac:dyDescent="0.2">
      <c r="B254" s="140"/>
      <c r="C254" s="140"/>
      <c r="D254" s="140"/>
      <c r="E254" s="140"/>
      <c r="F254" s="140"/>
      <c r="G254" s="140"/>
      <c r="H254" s="140"/>
      <c r="I254" s="140"/>
      <c r="J254" s="141"/>
      <c r="K254" s="140"/>
      <c r="L254" s="140"/>
      <c r="M254" s="140"/>
      <c r="N254" s="140"/>
      <c r="O254" s="140"/>
      <c r="P254" s="140"/>
    </row>
    <row r="255" spans="1:16" ht="10.15" customHeight="1" x14ac:dyDescent="0.2">
      <c r="A255" s="83">
        <v>2015</v>
      </c>
      <c r="B255" s="140"/>
      <c r="C255" s="140"/>
      <c r="D255" s="140"/>
      <c r="E255" s="140"/>
      <c r="F255" s="140"/>
      <c r="G255" s="140"/>
      <c r="H255" s="140"/>
      <c r="I255" s="140"/>
      <c r="J255" s="141"/>
      <c r="K255" s="141"/>
      <c r="L255" s="141"/>
      <c r="M255" s="141"/>
      <c r="N255" s="141"/>
      <c r="O255" s="141"/>
      <c r="P255" s="141"/>
    </row>
    <row r="256" spans="1:16" ht="10.15" customHeight="1" x14ac:dyDescent="0.2">
      <c r="A256" s="12" t="s">
        <v>184</v>
      </c>
      <c r="B256" s="140">
        <v>214.024</v>
      </c>
      <c r="C256" s="140">
        <v>187.66900000000001</v>
      </c>
      <c r="D256" s="140">
        <v>252.864</v>
      </c>
      <c r="E256" s="140">
        <v>273.589</v>
      </c>
      <c r="F256" s="140">
        <v>229.48400000000001</v>
      </c>
      <c r="G256" s="140">
        <v>323.07799999999997</v>
      </c>
      <c r="H256" s="140">
        <v>277.375</v>
      </c>
      <c r="I256" s="140">
        <v>265.87200000000001</v>
      </c>
      <c r="J256" s="141">
        <v>168.60300000000001</v>
      </c>
      <c r="K256" s="140">
        <v>160.059</v>
      </c>
      <c r="L256" s="140">
        <v>117.961</v>
      </c>
      <c r="M256" s="140">
        <v>155.30699999999999</v>
      </c>
      <c r="N256" s="140">
        <v>143.191</v>
      </c>
      <c r="O256" s="140">
        <v>223.47900000000001</v>
      </c>
      <c r="P256" s="140">
        <v>246.53800000000001</v>
      </c>
    </row>
    <row r="257" spans="1:16" ht="10.15" customHeight="1" x14ac:dyDescent="0.2">
      <c r="A257" s="12" t="s">
        <v>185</v>
      </c>
      <c r="B257" s="140">
        <v>216.65</v>
      </c>
      <c r="C257" s="140">
        <v>189.74100000000001</v>
      </c>
      <c r="D257" s="140">
        <v>252.52099999999999</v>
      </c>
      <c r="E257" s="140">
        <v>273.05200000000002</v>
      </c>
      <c r="F257" s="140">
        <v>227.63399999999999</v>
      </c>
      <c r="G257" s="140">
        <v>319.57799999999997</v>
      </c>
      <c r="H257" s="140">
        <v>277.95999999999998</v>
      </c>
      <c r="I257" s="140">
        <v>264.54700000000003</v>
      </c>
      <c r="J257" s="141">
        <v>168.90100000000001</v>
      </c>
      <c r="K257" s="140">
        <v>161.333</v>
      </c>
      <c r="L257" s="140">
        <v>117.83</v>
      </c>
      <c r="M257" s="140">
        <v>157.28899999999999</v>
      </c>
      <c r="N257" s="140">
        <v>145.625</v>
      </c>
      <c r="O257" s="140">
        <v>225.501</v>
      </c>
      <c r="P257" s="140">
        <v>246.68</v>
      </c>
    </row>
    <row r="258" spans="1:16" ht="10.15" customHeight="1" x14ac:dyDescent="0.2">
      <c r="A258" s="12" t="s">
        <v>186</v>
      </c>
      <c r="B258" s="140">
        <v>216.21600000000001</v>
      </c>
      <c r="C258" s="140">
        <v>188.148</v>
      </c>
      <c r="D258" s="140">
        <v>249.18199999999999</v>
      </c>
      <c r="E258" s="140">
        <v>273.81200000000001</v>
      </c>
      <c r="F258" s="140">
        <v>228.916</v>
      </c>
      <c r="G258" s="140">
        <v>321.666</v>
      </c>
      <c r="H258" s="140">
        <v>278.22899999999998</v>
      </c>
      <c r="I258" s="140">
        <v>265.596</v>
      </c>
      <c r="J258" s="141">
        <v>167.70599999999999</v>
      </c>
      <c r="K258" s="140">
        <v>159.786</v>
      </c>
      <c r="L258" s="140">
        <v>117.136</v>
      </c>
      <c r="M258" s="140">
        <v>156.24199999999999</v>
      </c>
      <c r="N258" s="140">
        <v>145.80799999999999</v>
      </c>
      <c r="O258" s="140">
        <v>222.72</v>
      </c>
      <c r="P258" s="140">
        <v>246.04499999999999</v>
      </c>
    </row>
    <row r="259" spans="1:16" ht="10.15" customHeight="1" x14ac:dyDescent="0.2">
      <c r="A259" s="12" t="s">
        <v>187</v>
      </c>
      <c r="B259" s="140">
        <v>214.15700000000001</v>
      </c>
      <c r="C259" s="140">
        <v>190.69900000000001</v>
      </c>
      <c r="D259" s="140">
        <v>248.512</v>
      </c>
      <c r="E259" s="140">
        <v>273.36599999999999</v>
      </c>
      <c r="F259" s="140">
        <v>230.143</v>
      </c>
      <c r="G259" s="140">
        <v>323.733</v>
      </c>
      <c r="H259" s="140">
        <v>273.53100000000001</v>
      </c>
      <c r="I259" s="140">
        <v>267.45499999999998</v>
      </c>
      <c r="J259" s="141">
        <v>168.40100000000001</v>
      </c>
      <c r="K259" s="140">
        <v>159.12899999999999</v>
      </c>
      <c r="L259" s="140">
        <v>118.276</v>
      </c>
      <c r="M259" s="140">
        <v>155.458</v>
      </c>
      <c r="N259" s="140">
        <v>142.93600000000001</v>
      </c>
      <c r="O259" s="140">
        <v>222.715</v>
      </c>
      <c r="P259" s="140">
        <v>246.12100000000001</v>
      </c>
    </row>
    <row r="260" spans="1:16" ht="10.15" customHeight="1" x14ac:dyDescent="0.2">
      <c r="A260" s="12" t="s">
        <v>188</v>
      </c>
      <c r="B260" s="140">
        <v>216.41300000000001</v>
      </c>
      <c r="C260" s="140">
        <v>191.51900000000001</v>
      </c>
      <c r="D260" s="140">
        <v>250.703</v>
      </c>
      <c r="E260" s="140">
        <v>273.59500000000003</v>
      </c>
      <c r="F260" s="140">
        <v>230.51300000000001</v>
      </c>
      <c r="G260" s="140">
        <v>324.28199999999998</v>
      </c>
      <c r="H260" s="140">
        <v>276.262</v>
      </c>
      <c r="I260" s="140">
        <v>267.53699999999998</v>
      </c>
      <c r="J260" s="141">
        <v>166.79499999999999</v>
      </c>
      <c r="K260" s="140">
        <v>158.32</v>
      </c>
      <c r="L260" s="140">
        <v>116.81399999999999</v>
      </c>
      <c r="M260" s="140">
        <v>158.571</v>
      </c>
      <c r="N260" s="140">
        <v>145.26599999999999</v>
      </c>
      <c r="O260" s="140">
        <v>213.49600000000001</v>
      </c>
      <c r="P260" s="140">
        <v>246.18700000000001</v>
      </c>
    </row>
    <row r="261" spans="1:16" ht="10.15" customHeight="1" x14ac:dyDescent="0.2">
      <c r="A261" s="12" t="s">
        <v>189</v>
      </c>
      <c r="B261" s="140">
        <v>215.92500000000001</v>
      </c>
      <c r="C261" s="140">
        <v>191.255</v>
      </c>
      <c r="D261" s="140">
        <v>250.37799999999999</v>
      </c>
      <c r="E261" s="140">
        <v>274.47899999999998</v>
      </c>
      <c r="F261" s="140">
        <v>230.52799999999999</v>
      </c>
      <c r="G261" s="140">
        <v>325.16000000000003</v>
      </c>
      <c r="H261" s="140">
        <v>277.60500000000002</v>
      </c>
      <c r="I261" s="140">
        <v>266.76400000000001</v>
      </c>
      <c r="J261" s="141">
        <v>166.82400000000001</v>
      </c>
      <c r="K261" s="140">
        <v>158.23099999999999</v>
      </c>
      <c r="L261" s="140">
        <v>117.116</v>
      </c>
      <c r="M261" s="140">
        <v>158.31399999999999</v>
      </c>
      <c r="N261" s="140">
        <v>144.55500000000001</v>
      </c>
      <c r="O261" s="140">
        <v>213.11600000000001</v>
      </c>
      <c r="P261" s="140">
        <v>246.68</v>
      </c>
    </row>
    <row r="262" spans="1:16" ht="10.15" customHeight="1" x14ac:dyDescent="0.2">
      <c r="A262" s="12" t="s">
        <v>190</v>
      </c>
      <c r="B262" s="140">
        <v>216.92599999999999</v>
      </c>
      <c r="C262" s="140">
        <v>193.28700000000001</v>
      </c>
      <c r="D262" s="140">
        <v>247.51599999999999</v>
      </c>
      <c r="E262" s="140">
        <v>275.52600000000001</v>
      </c>
      <c r="F262" s="140">
        <v>230.69</v>
      </c>
      <c r="G262" s="140">
        <v>326.01600000000002</v>
      </c>
      <c r="H262" s="140">
        <v>279.44900000000001</v>
      </c>
      <c r="I262" s="140">
        <v>269.68200000000002</v>
      </c>
      <c r="J262" s="141">
        <v>167.42099999999999</v>
      </c>
      <c r="K262" s="140">
        <v>159.68600000000001</v>
      </c>
      <c r="L262" s="140">
        <v>116.65600000000001</v>
      </c>
      <c r="M262" s="140">
        <v>159.71100000000001</v>
      </c>
      <c r="N262" s="140">
        <v>145.29900000000001</v>
      </c>
      <c r="O262" s="140">
        <v>211.01400000000001</v>
      </c>
      <c r="P262" s="140">
        <v>247.00299999999999</v>
      </c>
    </row>
    <row r="263" spans="1:16" ht="10.15" customHeight="1" x14ac:dyDescent="0.2">
      <c r="A263" s="12" t="s">
        <v>191</v>
      </c>
      <c r="B263" s="140">
        <v>217.19399999999999</v>
      </c>
      <c r="C263" s="140">
        <v>193.21600000000001</v>
      </c>
      <c r="D263" s="140">
        <v>246.91800000000001</v>
      </c>
      <c r="E263" s="140">
        <v>274.96800000000002</v>
      </c>
      <c r="F263" s="140">
        <v>230.31100000000001</v>
      </c>
      <c r="G263" s="140">
        <v>321.25400000000002</v>
      </c>
      <c r="H263" s="140">
        <v>280.11200000000002</v>
      </c>
      <c r="I263" s="140">
        <v>269.07499999999999</v>
      </c>
      <c r="J263" s="141">
        <v>168.017</v>
      </c>
      <c r="K263" s="140">
        <v>160.71100000000001</v>
      </c>
      <c r="L263" s="140">
        <v>117.113</v>
      </c>
      <c r="M263" s="140">
        <v>159.48699999999999</v>
      </c>
      <c r="N263" s="140">
        <v>145.81700000000001</v>
      </c>
      <c r="O263" s="140">
        <v>214.786</v>
      </c>
      <c r="P263" s="140">
        <v>247.67099999999999</v>
      </c>
    </row>
    <row r="264" spans="1:16" ht="10.15" customHeight="1" x14ac:dyDescent="0.2">
      <c r="A264" s="12" t="s">
        <v>192</v>
      </c>
      <c r="B264" s="140">
        <v>218.19300000000001</v>
      </c>
      <c r="C264" s="140">
        <v>192.56100000000001</v>
      </c>
      <c r="D264" s="140">
        <v>246.34</v>
      </c>
      <c r="E264" s="140">
        <v>273.52999999999997</v>
      </c>
      <c r="F264" s="140">
        <v>226.458</v>
      </c>
      <c r="G264" s="140">
        <v>325.68200000000002</v>
      </c>
      <c r="H264" s="140">
        <v>279.41899999999998</v>
      </c>
      <c r="I264" s="140">
        <v>267.09500000000003</v>
      </c>
      <c r="J264" s="141">
        <v>168.054</v>
      </c>
      <c r="K264" s="140">
        <v>160.684</v>
      </c>
      <c r="L264" s="140">
        <v>118.01900000000001</v>
      </c>
      <c r="M264" s="140">
        <v>160.274</v>
      </c>
      <c r="N264" s="140">
        <v>146.96100000000001</v>
      </c>
      <c r="O264" s="140">
        <v>219.77099999999999</v>
      </c>
      <c r="P264" s="140">
        <v>248.63200000000001</v>
      </c>
    </row>
    <row r="265" spans="1:16" ht="10.15" customHeight="1" x14ac:dyDescent="0.2">
      <c r="A265" s="12" t="s">
        <v>193</v>
      </c>
      <c r="B265" s="140">
        <v>216.697</v>
      </c>
      <c r="C265" s="140">
        <v>190.93</v>
      </c>
      <c r="D265" s="140">
        <v>241.33799999999999</v>
      </c>
      <c r="E265" s="140">
        <v>275.75299999999999</v>
      </c>
      <c r="F265" s="140">
        <v>231.90899999999999</v>
      </c>
      <c r="G265" s="140">
        <v>324.11500000000001</v>
      </c>
      <c r="H265" s="140">
        <v>282.084</v>
      </c>
      <c r="I265" s="140">
        <v>268.19</v>
      </c>
      <c r="J265" s="141">
        <v>169.04499999999999</v>
      </c>
      <c r="K265" s="140">
        <v>161.035</v>
      </c>
      <c r="L265" s="140">
        <v>119.622</v>
      </c>
      <c r="M265" s="140">
        <v>158.67500000000001</v>
      </c>
      <c r="N265" s="140">
        <v>146.31800000000001</v>
      </c>
      <c r="O265" s="140">
        <v>221.52099999999999</v>
      </c>
      <c r="P265" s="140">
        <v>249.05199999999999</v>
      </c>
    </row>
    <row r="266" spans="1:16" ht="10.15" customHeight="1" x14ac:dyDescent="0.2">
      <c r="A266" s="12" t="s">
        <v>194</v>
      </c>
      <c r="B266" s="140">
        <v>215.56899999999999</v>
      </c>
      <c r="C266" s="140">
        <v>184.96899999999999</v>
      </c>
      <c r="D266" s="140">
        <v>232.48699999999999</v>
      </c>
      <c r="E266" s="140">
        <v>273.75200000000001</v>
      </c>
      <c r="F266" s="140">
        <v>229.607</v>
      </c>
      <c r="G266" s="140">
        <v>323.43900000000002</v>
      </c>
      <c r="H266" s="140">
        <v>281.81299999999999</v>
      </c>
      <c r="I266" s="140">
        <v>263.67</v>
      </c>
      <c r="J266" s="141">
        <v>167.49799999999999</v>
      </c>
      <c r="K266" s="140">
        <v>158.44200000000001</v>
      </c>
      <c r="L266" s="140">
        <v>119.09099999999999</v>
      </c>
      <c r="M266" s="140">
        <v>156.376</v>
      </c>
      <c r="N266" s="140">
        <v>146.48500000000001</v>
      </c>
      <c r="O266" s="140">
        <v>220.398</v>
      </c>
      <c r="P266" s="140">
        <v>248.30600000000001</v>
      </c>
    </row>
    <row r="267" spans="1:16" ht="10.15" customHeight="1" x14ac:dyDescent="0.2">
      <c r="A267" s="12" t="s">
        <v>195</v>
      </c>
      <c r="B267" s="140">
        <v>215.45099999999999</v>
      </c>
      <c r="C267" s="140">
        <v>184.87299999999999</v>
      </c>
      <c r="D267" s="140">
        <v>233.27199999999999</v>
      </c>
      <c r="E267" s="140">
        <v>273.245</v>
      </c>
      <c r="F267" s="140">
        <v>231.21100000000001</v>
      </c>
      <c r="G267" s="140">
        <v>325.72800000000001</v>
      </c>
      <c r="H267" s="140">
        <v>281.61399999999998</v>
      </c>
      <c r="I267" s="140">
        <v>261.73899999999998</v>
      </c>
      <c r="J267" s="141">
        <v>167.482</v>
      </c>
      <c r="K267" s="140">
        <v>158.32</v>
      </c>
      <c r="L267" s="140">
        <v>118.9</v>
      </c>
      <c r="M267" s="140">
        <v>154.73400000000001</v>
      </c>
      <c r="N267" s="140">
        <v>145.96600000000001</v>
      </c>
      <c r="O267" s="140">
        <v>221.81399999999999</v>
      </c>
      <c r="P267" s="140">
        <v>247.90299999999999</v>
      </c>
    </row>
    <row r="268" spans="1:16" ht="10.15" customHeight="1" x14ac:dyDescent="0.2">
      <c r="B268" s="140"/>
      <c r="C268" s="140"/>
      <c r="D268" s="140"/>
      <c r="E268" s="140"/>
      <c r="F268" s="140"/>
      <c r="G268" s="140"/>
      <c r="H268" s="140"/>
      <c r="I268" s="140"/>
      <c r="J268" s="141"/>
      <c r="K268" s="141"/>
      <c r="L268" s="141"/>
      <c r="M268" s="141"/>
      <c r="N268" s="141"/>
      <c r="O268" s="141"/>
      <c r="P268" s="141"/>
    </row>
    <row r="269" spans="1:16" ht="10.15" customHeight="1" x14ac:dyDescent="0.2">
      <c r="A269" s="83">
        <v>2016</v>
      </c>
      <c r="B269" s="140"/>
      <c r="C269" s="140"/>
      <c r="D269" s="140"/>
      <c r="E269" s="140"/>
      <c r="F269" s="140"/>
      <c r="G269" s="140"/>
      <c r="H269" s="140"/>
      <c r="I269" s="140"/>
      <c r="J269" s="141"/>
      <c r="K269" s="141"/>
      <c r="L269" s="141"/>
      <c r="M269" s="141"/>
      <c r="N269" s="141"/>
      <c r="O269" s="141"/>
      <c r="P269" s="141"/>
    </row>
    <row r="270" spans="1:16" ht="10.15" customHeight="1" x14ac:dyDescent="0.2">
      <c r="A270" s="12" t="s">
        <v>184</v>
      </c>
      <c r="B270" s="140">
        <v>215.261</v>
      </c>
      <c r="C270" s="140">
        <v>190.185</v>
      </c>
      <c r="D270" s="140">
        <v>245.8</v>
      </c>
      <c r="E270" s="140">
        <v>274.58</v>
      </c>
      <c r="F270" s="140">
        <v>226.15600000000001</v>
      </c>
      <c r="G270" s="140">
        <v>325.92899999999997</v>
      </c>
      <c r="H270" s="140">
        <v>283.762</v>
      </c>
      <c r="I270" s="140">
        <v>265.97699999999998</v>
      </c>
      <c r="J270" s="141">
        <v>168.71799999999999</v>
      </c>
      <c r="K270" s="140">
        <v>161.428</v>
      </c>
      <c r="L270" s="140">
        <v>118.636</v>
      </c>
      <c r="M270" s="140">
        <v>159.446</v>
      </c>
      <c r="N270" s="140">
        <v>144.334</v>
      </c>
      <c r="O270" s="140">
        <v>223.83199999999999</v>
      </c>
      <c r="P270" s="140">
        <v>248.631</v>
      </c>
    </row>
    <row r="271" spans="1:16" ht="10.15" customHeight="1" x14ac:dyDescent="0.2">
      <c r="A271" s="12" t="s">
        <v>185</v>
      </c>
      <c r="B271" s="140">
        <v>215.32499999999999</v>
      </c>
      <c r="C271" s="140">
        <v>191.14099999999999</v>
      </c>
      <c r="D271" s="140">
        <v>244.83</v>
      </c>
      <c r="E271" s="140">
        <v>274.80099999999999</v>
      </c>
      <c r="F271" s="140">
        <v>229.452</v>
      </c>
      <c r="G271" s="140">
        <v>324.37299999999999</v>
      </c>
      <c r="H271" s="140">
        <v>281.60599999999999</v>
      </c>
      <c r="I271" s="140">
        <v>266.267</v>
      </c>
      <c r="J271" s="141">
        <v>169.24799999999999</v>
      </c>
      <c r="K271" s="140">
        <v>162.84200000000001</v>
      </c>
      <c r="L271" s="140">
        <v>118.893</v>
      </c>
      <c r="M271" s="140">
        <v>158.43299999999999</v>
      </c>
      <c r="N271" s="140">
        <v>144.37799999999999</v>
      </c>
      <c r="O271" s="140">
        <v>222.53200000000001</v>
      </c>
      <c r="P271" s="140">
        <v>248.8</v>
      </c>
    </row>
    <row r="272" spans="1:16" ht="10.15" customHeight="1" x14ac:dyDescent="0.2">
      <c r="A272" s="12" t="s">
        <v>186</v>
      </c>
      <c r="B272" s="140">
        <v>215.34299999999999</v>
      </c>
      <c r="C272" s="140">
        <v>186.09200000000001</v>
      </c>
      <c r="D272" s="140">
        <v>239.01900000000001</v>
      </c>
      <c r="E272" s="140">
        <v>273.16199999999998</v>
      </c>
      <c r="F272" s="140">
        <v>227.12899999999999</v>
      </c>
      <c r="G272" s="140">
        <v>322.57299999999998</v>
      </c>
      <c r="H272" s="140">
        <v>282.53100000000001</v>
      </c>
      <c r="I272" s="140">
        <v>264.29000000000002</v>
      </c>
      <c r="J272" s="141">
        <v>168.18700000000001</v>
      </c>
      <c r="K272" s="140">
        <v>162.71</v>
      </c>
      <c r="L272" s="140">
        <v>117.994</v>
      </c>
      <c r="M272" s="140">
        <v>156.88200000000001</v>
      </c>
      <c r="N272" s="140">
        <v>145.691</v>
      </c>
      <c r="O272" s="140">
        <v>221.928</v>
      </c>
      <c r="P272" s="140">
        <v>247.97800000000001</v>
      </c>
    </row>
    <row r="273" spans="1:16" ht="10.15" customHeight="1" x14ac:dyDescent="0.2">
      <c r="A273" s="12" t="s">
        <v>187</v>
      </c>
      <c r="B273" s="140">
        <v>216.68100000000001</v>
      </c>
      <c r="C273" s="140">
        <v>192.215</v>
      </c>
      <c r="D273" s="140">
        <v>243.97399999999999</v>
      </c>
      <c r="E273" s="140">
        <v>273.92399999999998</v>
      </c>
      <c r="F273" s="140">
        <v>226.73099999999999</v>
      </c>
      <c r="G273" s="140">
        <v>320.49700000000001</v>
      </c>
      <c r="H273" s="140">
        <v>282.38900000000001</v>
      </c>
      <c r="I273" s="140">
        <v>268.17899999999997</v>
      </c>
      <c r="J273" s="141">
        <v>168.77099999999999</v>
      </c>
      <c r="K273" s="140">
        <v>163.82599999999999</v>
      </c>
      <c r="L273" s="140">
        <v>118.07599999999999</v>
      </c>
      <c r="M273" s="140">
        <v>158.244</v>
      </c>
      <c r="N273" s="140">
        <v>145.464</v>
      </c>
      <c r="O273" s="140">
        <v>222.637</v>
      </c>
      <c r="P273" s="140">
        <v>248.41300000000001</v>
      </c>
    </row>
    <row r="274" spans="1:16" ht="10.15" customHeight="1" x14ac:dyDescent="0.2">
      <c r="A274" s="12" t="s">
        <v>188</v>
      </c>
      <c r="B274" s="140">
        <v>215.596</v>
      </c>
      <c r="C274" s="140">
        <v>190.66</v>
      </c>
      <c r="D274" s="140">
        <v>246.20699999999999</v>
      </c>
      <c r="E274" s="140">
        <v>273.07400000000001</v>
      </c>
      <c r="F274" s="140">
        <v>226.857</v>
      </c>
      <c r="G274" s="140">
        <v>322.685</v>
      </c>
      <c r="H274" s="140">
        <v>280.69299999999998</v>
      </c>
      <c r="I274" s="140">
        <v>266.202</v>
      </c>
      <c r="J274" s="141">
        <v>167.053</v>
      </c>
      <c r="K274" s="140">
        <v>160.44</v>
      </c>
      <c r="L274" s="140">
        <v>116.67400000000001</v>
      </c>
      <c r="M274" s="140">
        <v>159.53299999999999</v>
      </c>
      <c r="N274" s="140">
        <v>144.792</v>
      </c>
      <c r="O274" s="140">
        <v>216.69200000000001</v>
      </c>
      <c r="P274" s="140">
        <v>247.86</v>
      </c>
    </row>
    <row r="275" spans="1:16" ht="10.15" customHeight="1" x14ac:dyDescent="0.2">
      <c r="A275" s="12" t="s">
        <v>189</v>
      </c>
      <c r="B275" s="140">
        <v>215.52699999999999</v>
      </c>
      <c r="C275" s="140">
        <v>189.64099999999999</v>
      </c>
      <c r="D275" s="140">
        <v>242.65299999999999</v>
      </c>
      <c r="E275" s="140">
        <v>273.37900000000002</v>
      </c>
      <c r="F275" s="140">
        <v>227.774</v>
      </c>
      <c r="G275" s="140">
        <v>323.29700000000003</v>
      </c>
      <c r="H275" s="140">
        <v>279.18200000000002</v>
      </c>
      <c r="I275" s="140">
        <v>267.339</v>
      </c>
      <c r="J275" s="141">
        <v>165.94</v>
      </c>
      <c r="K275" s="140">
        <v>160.26599999999999</v>
      </c>
      <c r="L275" s="140">
        <v>116.03400000000001</v>
      </c>
      <c r="M275" s="140">
        <v>158.78899999999999</v>
      </c>
      <c r="N275" s="140">
        <v>145.095</v>
      </c>
      <c r="O275" s="140">
        <v>216.56899999999999</v>
      </c>
      <c r="P275" s="140">
        <v>247.482</v>
      </c>
    </row>
    <row r="276" spans="1:16" ht="10.15" customHeight="1" x14ac:dyDescent="0.2">
      <c r="A276" s="12" t="s">
        <v>190</v>
      </c>
      <c r="B276" s="140">
        <v>215.47</v>
      </c>
      <c r="C276" s="140">
        <v>188.709</v>
      </c>
      <c r="D276" s="140">
        <v>246.49799999999999</v>
      </c>
      <c r="E276" s="140">
        <v>273.41800000000001</v>
      </c>
      <c r="F276" s="140">
        <v>229.13900000000001</v>
      </c>
      <c r="G276" s="140">
        <v>323.916</v>
      </c>
      <c r="H276" s="140">
        <v>278.92599999999999</v>
      </c>
      <c r="I276" s="140">
        <v>265.37</v>
      </c>
      <c r="J276" s="141">
        <v>166.648</v>
      </c>
      <c r="K276" s="140">
        <v>161.143</v>
      </c>
      <c r="L276" s="140">
        <v>116.42400000000001</v>
      </c>
      <c r="M276" s="140">
        <v>159.25800000000001</v>
      </c>
      <c r="N276" s="140">
        <v>145.185</v>
      </c>
      <c r="O276" s="140">
        <v>213.18100000000001</v>
      </c>
      <c r="P276" s="140">
        <v>247.554</v>
      </c>
    </row>
    <row r="277" spans="1:16" ht="10.15" customHeight="1" x14ac:dyDescent="0.2">
      <c r="A277" s="12" t="s">
        <v>191</v>
      </c>
      <c r="B277" s="140">
        <v>215.86500000000001</v>
      </c>
      <c r="C277" s="140">
        <v>190.79300000000001</v>
      </c>
      <c r="D277" s="140">
        <v>243.309</v>
      </c>
      <c r="E277" s="140">
        <v>273.10399999999998</v>
      </c>
      <c r="F277" s="140">
        <v>225.685</v>
      </c>
      <c r="G277" s="140">
        <v>321.11700000000002</v>
      </c>
      <c r="H277" s="140">
        <v>279.18799999999999</v>
      </c>
      <c r="I277" s="140">
        <v>267.70699999999999</v>
      </c>
      <c r="J277" s="141">
        <v>167.04400000000001</v>
      </c>
      <c r="K277" s="140">
        <v>160.72499999999999</v>
      </c>
      <c r="L277" s="140">
        <v>117.3</v>
      </c>
      <c r="M277" s="140">
        <v>158.83500000000001</v>
      </c>
      <c r="N277" s="140">
        <v>145.32900000000001</v>
      </c>
      <c r="O277" s="140">
        <v>215.87799999999999</v>
      </c>
      <c r="P277" s="140">
        <v>247.71899999999999</v>
      </c>
    </row>
    <row r="278" spans="1:16" ht="10.15" customHeight="1" x14ac:dyDescent="0.2">
      <c r="A278" s="12" t="s">
        <v>192</v>
      </c>
      <c r="B278" s="140">
        <v>216.173</v>
      </c>
      <c r="C278" s="140">
        <v>189.566</v>
      </c>
      <c r="D278" s="140">
        <v>242.75899999999999</v>
      </c>
      <c r="E278" s="140">
        <v>272.089</v>
      </c>
      <c r="F278" s="140">
        <v>226.81200000000001</v>
      </c>
      <c r="G278" s="140">
        <v>320.98700000000002</v>
      </c>
      <c r="H278" s="140">
        <v>281.65199999999999</v>
      </c>
      <c r="I278" s="140">
        <v>263.64600000000002</v>
      </c>
      <c r="J278" s="141">
        <v>166.57300000000001</v>
      </c>
      <c r="K278" s="140">
        <v>160.411</v>
      </c>
      <c r="L278" s="140">
        <v>116.81399999999999</v>
      </c>
      <c r="M278" s="140">
        <v>158.07599999999999</v>
      </c>
      <c r="N278" s="140">
        <v>146.43700000000001</v>
      </c>
      <c r="O278" s="140">
        <v>217.357</v>
      </c>
      <c r="P278" s="140">
        <v>247.917</v>
      </c>
    </row>
    <row r="279" spans="1:16" ht="10.15" customHeight="1" x14ac:dyDescent="0.2">
      <c r="A279" s="12" t="s">
        <v>193</v>
      </c>
      <c r="B279" s="140">
        <v>214.893</v>
      </c>
      <c r="C279" s="140">
        <v>187.66900000000001</v>
      </c>
      <c r="D279" s="140">
        <v>236.596</v>
      </c>
      <c r="E279" s="140">
        <v>272.50200000000001</v>
      </c>
      <c r="F279" s="140">
        <v>226.41499999999999</v>
      </c>
      <c r="G279" s="140">
        <v>321.87900000000002</v>
      </c>
      <c r="H279" s="140">
        <v>281.93599999999998</v>
      </c>
      <c r="I279" s="140">
        <v>265.245</v>
      </c>
      <c r="J279" s="141">
        <v>166.79300000000001</v>
      </c>
      <c r="K279" s="140">
        <v>162.107</v>
      </c>
      <c r="L279" s="140">
        <v>116.877</v>
      </c>
      <c r="M279" s="140">
        <v>158.447</v>
      </c>
      <c r="N279" s="140">
        <v>144.53100000000001</v>
      </c>
      <c r="O279" s="140">
        <v>218.68700000000001</v>
      </c>
      <c r="P279" s="140">
        <v>248.07300000000001</v>
      </c>
    </row>
    <row r="280" spans="1:16" ht="10.15" customHeight="1" x14ac:dyDescent="0.2">
      <c r="A280" s="12" t="s">
        <v>194</v>
      </c>
      <c r="B280" s="140">
        <v>213.86699999999999</v>
      </c>
      <c r="C280" s="140">
        <v>183.06700000000001</v>
      </c>
      <c r="D280" s="140">
        <v>230.43100000000001</v>
      </c>
      <c r="E280" s="140">
        <v>271.89600000000002</v>
      </c>
      <c r="F280" s="140">
        <v>226.983</v>
      </c>
      <c r="G280" s="140">
        <v>324.31700000000001</v>
      </c>
      <c r="H280" s="140">
        <v>283.87099999999998</v>
      </c>
      <c r="I280" s="140">
        <v>263.36500000000001</v>
      </c>
      <c r="J280" s="141">
        <v>166.25800000000001</v>
      </c>
      <c r="K280" s="140">
        <v>158.381</v>
      </c>
      <c r="L280" s="140">
        <v>117.78100000000001</v>
      </c>
      <c r="M280" s="140">
        <v>155.977</v>
      </c>
      <c r="N280" s="140">
        <v>144.65799999999999</v>
      </c>
      <c r="O280" s="140">
        <v>220.32499999999999</v>
      </c>
      <c r="P280" s="140">
        <v>247.435</v>
      </c>
    </row>
    <row r="281" spans="1:16" ht="10.15" customHeight="1" x14ac:dyDescent="0.2">
      <c r="A281" s="12" t="s">
        <v>195</v>
      </c>
      <c r="B281" s="140">
        <v>213.94300000000001</v>
      </c>
      <c r="C281" s="140">
        <v>180.166</v>
      </c>
      <c r="D281" s="140">
        <v>228.792</v>
      </c>
      <c r="E281" s="140">
        <v>271.37400000000002</v>
      </c>
      <c r="F281" s="140">
        <v>227.76900000000001</v>
      </c>
      <c r="G281" s="140">
        <v>324.39999999999998</v>
      </c>
      <c r="H281" s="140">
        <v>283.23899999999998</v>
      </c>
      <c r="I281" s="140">
        <v>260.98700000000002</v>
      </c>
      <c r="J281" s="141">
        <v>165.965</v>
      </c>
      <c r="K281" s="140">
        <v>158.624</v>
      </c>
      <c r="L281" s="140">
        <v>117.80200000000001</v>
      </c>
      <c r="M281" s="140">
        <v>156.161</v>
      </c>
      <c r="N281" s="140">
        <v>145.06</v>
      </c>
      <c r="O281" s="140">
        <v>223.54900000000001</v>
      </c>
      <c r="P281" s="140">
        <v>247.31299999999999</v>
      </c>
    </row>
    <row r="282" spans="1:16" ht="10.15" customHeight="1" x14ac:dyDescent="0.2">
      <c r="A282" s="84"/>
      <c r="B282" s="140"/>
      <c r="C282" s="140"/>
      <c r="D282" s="140"/>
      <c r="E282" s="140"/>
      <c r="F282" s="140"/>
      <c r="G282" s="140"/>
      <c r="H282" s="140"/>
      <c r="I282" s="140"/>
      <c r="J282" s="141"/>
      <c r="K282" s="140"/>
      <c r="L282" s="140"/>
      <c r="M282" s="140"/>
      <c r="N282" s="140"/>
      <c r="O282" s="140"/>
      <c r="P282" s="140"/>
    </row>
    <row r="283" spans="1:16" ht="10.15" customHeight="1" x14ac:dyDescent="0.2">
      <c r="A283" s="83">
        <v>2017</v>
      </c>
      <c r="B283" s="140"/>
      <c r="C283" s="140"/>
      <c r="D283" s="140"/>
      <c r="E283" s="140"/>
      <c r="F283" s="140"/>
      <c r="G283" s="140"/>
      <c r="H283" s="140"/>
      <c r="I283" s="140"/>
      <c r="J283" s="141"/>
      <c r="K283" s="141"/>
      <c r="L283" s="141"/>
      <c r="M283" s="141"/>
      <c r="N283" s="141"/>
      <c r="O283" s="141"/>
      <c r="P283" s="141"/>
    </row>
    <row r="284" spans="1:16" ht="10.15" customHeight="1" x14ac:dyDescent="0.2">
      <c r="A284" s="12" t="s">
        <v>184</v>
      </c>
      <c r="B284" s="140">
        <v>214.976</v>
      </c>
      <c r="C284" s="140">
        <v>187.50899999999999</v>
      </c>
      <c r="D284" s="140">
        <v>239.922</v>
      </c>
      <c r="E284" s="140">
        <v>272.92200000000003</v>
      </c>
      <c r="F284" s="140">
        <v>225.00200000000001</v>
      </c>
      <c r="G284" s="140">
        <v>324.13099999999997</v>
      </c>
      <c r="H284" s="140">
        <v>285.50900000000001</v>
      </c>
      <c r="I284" s="140">
        <v>265.64499999999998</v>
      </c>
      <c r="J284" s="141">
        <v>167.07400000000001</v>
      </c>
      <c r="K284" s="140">
        <v>160.93</v>
      </c>
      <c r="L284" s="140">
        <v>117.494</v>
      </c>
      <c r="M284" s="140">
        <v>157.08600000000001</v>
      </c>
      <c r="N284" s="140">
        <v>144.75800000000001</v>
      </c>
      <c r="O284" s="140">
        <v>224.73099999999999</v>
      </c>
      <c r="P284" s="140">
        <v>248.24199999999999</v>
      </c>
    </row>
    <row r="285" spans="1:16" ht="10.15" customHeight="1" x14ac:dyDescent="0.2">
      <c r="A285" s="12" t="s">
        <v>185</v>
      </c>
      <c r="B285" s="140">
        <v>213.745</v>
      </c>
      <c r="C285" s="140">
        <v>186.465</v>
      </c>
      <c r="D285" s="140">
        <v>237.60300000000001</v>
      </c>
      <c r="E285" s="140">
        <v>271.70800000000003</v>
      </c>
      <c r="F285" s="140">
        <v>226.17</v>
      </c>
      <c r="G285" s="140">
        <v>325.54399999999998</v>
      </c>
      <c r="H285" s="140">
        <v>282.39499999999998</v>
      </c>
      <c r="I285" s="140">
        <v>263.87200000000001</v>
      </c>
      <c r="J285" s="141">
        <v>169.45099999999999</v>
      </c>
      <c r="K285" s="140">
        <v>164.32499999999999</v>
      </c>
      <c r="L285" s="140">
        <v>118.663</v>
      </c>
      <c r="M285" s="140">
        <v>158.35599999999999</v>
      </c>
      <c r="N285" s="140">
        <v>142.96799999999999</v>
      </c>
      <c r="O285" s="140">
        <v>226.87299999999999</v>
      </c>
      <c r="P285" s="140">
        <v>248.791</v>
      </c>
    </row>
    <row r="286" spans="1:16" ht="10.15" customHeight="1" x14ac:dyDescent="0.2">
      <c r="A286" s="12" t="s">
        <v>186</v>
      </c>
      <c r="B286" s="140">
        <v>214.636</v>
      </c>
      <c r="C286" s="140">
        <v>184.71299999999999</v>
      </c>
      <c r="D286" s="140">
        <v>238.88499999999999</v>
      </c>
      <c r="E286" s="140">
        <v>272.17399999999998</v>
      </c>
      <c r="F286" s="140">
        <v>225.57900000000001</v>
      </c>
      <c r="G286" s="140">
        <v>323.226</v>
      </c>
      <c r="H286" s="140">
        <v>282.15899999999999</v>
      </c>
      <c r="I286" s="140">
        <v>266.58</v>
      </c>
      <c r="J286" s="141">
        <v>168.45500000000001</v>
      </c>
      <c r="K286" s="140">
        <v>163.15700000000001</v>
      </c>
      <c r="L286" s="140">
        <v>118.104</v>
      </c>
      <c r="M286" s="140">
        <v>158.03800000000001</v>
      </c>
      <c r="N286" s="140">
        <v>144.202</v>
      </c>
      <c r="O286" s="140">
        <v>223.28</v>
      </c>
      <c r="P286" s="140">
        <v>249.16499999999999</v>
      </c>
    </row>
    <row r="287" spans="1:16" ht="10.15" customHeight="1" x14ac:dyDescent="0.2">
      <c r="A287" s="12" t="s">
        <v>187</v>
      </c>
      <c r="B287" s="140">
        <v>214.01400000000001</v>
      </c>
      <c r="C287" s="140">
        <v>184.11099999999999</v>
      </c>
      <c r="D287" s="140">
        <v>235.001</v>
      </c>
      <c r="E287" s="140">
        <v>271.86500000000001</v>
      </c>
      <c r="F287" s="140">
        <v>225.25299999999999</v>
      </c>
      <c r="G287" s="140">
        <v>322.71899999999999</v>
      </c>
      <c r="H287" s="140">
        <v>283.45999999999998</v>
      </c>
      <c r="I287" s="140">
        <v>264.47500000000002</v>
      </c>
      <c r="J287" s="141">
        <v>168.35400000000001</v>
      </c>
      <c r="K287" s="140">
        <v>162.35599999999999</v>
      </c>
      <c r="L287" s="140">
        <v>118.014</v>
      </c>
      <c r="M287" s="140">
        <v>157.90100000000001</v>
      </c>
      <c r="N287" s="140">
        <v>143.74100000000001</v>
      </c>
      <c r="O287" s="140">
        <v>221.50200000000001</v>
      </c>
      <c r="P287" s="140">
        <v>249.739</v>
      </c>
    </row>
    <row r="288" spans="1:16" ht="10.15" customHeight="1" x14ac:dyDescent="0.2">
      <c r="A288" s="12" t="s">
        <v>188</v>
      </c>
      <c r="B288" s="140">
        <v>214.41800000000001</v>
      </c>
      <c r="C288" s="140">
        <v>188.596</v>
      </c>
      <c r="D288" s="140">
        <v>239.738</v>
      </c>
      <c r="E288" s="140">
        <v>272.44499999999999</v>
      </c>
      <c r="F288" s="140">
        <v>225.38800000000001</v>
      </c>
      <c r="G288" s="140">
        <v>324.27</v>
      </c>
      <c r="H288" s="140">
        <v>283.15100000000001</v>
      </c>
      <c r="I288" s="140">
        <v>265.94</v>
      </c>
      <c r="J288" s="141">
        <v>168.55500000000001</v>
      </c>
      <c r="K288" s="140">
        <v>163.03200000000001</v>
      </c>
      <c r="L288" s="140">
        <v>117.66</v>
      </c>
      <c r="M288" s="140">
        <v>158.458</v>
      </c>
      <c r="N288" s="140">
        <v>143.28</v>
      </c>
      <c r="O288" s="140">
        <v>218.93799999999999</v>
      </c>
      <c r="P288" s="140">
        <v>250.01599999999999</v>
      </c>
    </row>
    <row r="289" spans="1:16" ht="10.15" customHeight="1" x14ac:dyDescent="0.2">
      <c r="A289" s="12" t="s">
        <v>189</v>
      </c>
      <c r="B289" s="140">
        <v>215.648</v>
      </c>
      <c r="C289" s="140">
        <v>190.196</v>
      </c>
      <c r="D289" s="140">
        <v>236.90199999999999</v>
      </c>
      <c r="E289" s="140">
        <v>272.42899999999997</v>
      </c>
      <c r="F289" s="140">
        <v>224.51</v>
      </c>
      <c r="G289" s="140">
        <v>326.55500000000001</v>
      </c>
      <c r="H289" s="140">
        <v>282.61700000000002</v>
      </c>
      <c r="I289" s="140">
        <v>266.15100000000001</v>
      </c>
      <c r="J289" s="141">
        <v>167.24199999999999</v>
      </c>
      <c r="K289" s="140">
        <v>161.61000000000001</v>
      </c>
      <c r="L289" s="140">
        <v>116.956</v>
      </c>
      <c r="M289" s="140">
        <v>158.18899999999999</v>
      </c>
      <c r="N289" s="140">
        <v>144.10900000000001</v>
      </c>
      <c r="O289" s="140">
        <v>214.39599999999999</v>
      </c>
      <c r="P289" s="140">
        <v>249.65299999999999</v>
      </c>
    </row>
    <row r="290" spans="1:16" ht="10.15" customHeight="1" x14ac:dyDescent="0.2">
      <c r="A290" s="12" t="s">
        <v>190</v>
      </c>
      <c r="B290" s="140">
        <v>216.59200000000001</v>
      </c>
      <c r="C290" s="140">
        <v>190.79599999999999</v>
      </c>
      <c r="D290" s="140">
        <v>240.703</v>
      </c>
      <c r="E290" s="140">
        <v>271.95</v>
      </c>
      <c r="F290" s="140">
        <v>225.28399999999999</v>
      </c>
      <c r="G290" s="140">
        <v>323.23899999999998</v>
      </c>
      <c r="H290" s="140">
        <v>282.11200000000002</v>
      </c>
      <c r="I290" s="140">
        <v>266.91500000000002</v>
      </c>
      <c r="J290" s="141">
        <v>167.08500000000001</v>
      </c>
      <c r="K290" s="140">
        <v>160.274</v>
      </c>
      <c r="L290" s="140">
        <v>117.018</v>
      </c>
      <c r="M290" s="140">
        <v>156.87</v>
      </c>
      <c r="N290" s="140">
        <v>144.92400000000001</v>
      </c>
      <c r="O290" s="140">
        <v>214.672</v>
      </c>
      <c r="P290" s="140">
        <v>250.214</v>
      </c>
    </row>
    <row r="291" spans="1:16" ht="10.15" customHeight="1" x14ac:dyDescent="0.2">
      <c r="A291" s="12" t="s">
        <v>191</v>
      </c>
      <c r="B291" s="140">
        <v>216.24</v>
      </c>
      <c r="C291" s="140">
        <v>190.595</v>
      </c>
      <c r="D291" s="140">
        <v>239.30600000000001</v>
      </c>
      <c r="E291" s="140">
        <v>272.54399999999998</v>
      </c>
      <c r="F291" s="140">
        <v>223.78899999999999</v>
      </c>
      <c r="G291" s="140">
        <v>325.01600000000002</v>
      </c>
      <c r="H291" s="140">
        <v>282.774</v>
      </c>
      <c r="I291" s="140">
        <v>267.59699999999998</v>
      </c>
      <c r="J291" s="141">
        <v>166.822</v>
      </c>
      <c r="K291" s="140">
        <v>161.12799999999999</v>
      </c>
      <c r="L291" s="140">
        <v>117.34399999999999</v>
      </c>
      <c r="M291" s="140">
        <v>157.38200000000001</v>
      </c>
      <c r="N291" s="140">
        <v>144.94300000000001</v>
      </c>
      <c r="O291" s="140">
        <v>216.51900000000001</v>
      </c>
      <c r="P291" s="140">
        <v>250.49299999999999</v>
      </c>
    </row>
    <row r="292" spans="1:16" ht="10.15" customHeight="1" x14ac:dyDescent="0.2">
      <c r="A292" s="12" t="s">
        <v>192</v>
      </c>
      <c r="B292" s="140">
        <v>215.8</v>
      </c>
      <c r="C292" s="140">
        <v>191.58799999999999</v>
      </c>
      <c r="D292" s="140">
        <v>237.542</v>
      </c>
      <c r="E292" s="140">
        <v>271.75</v>
      </c>
      <c r="F292" s="140">
        <v>224.45699999999999</v>
      </c>
      <c r="G292" s="140">
        <v>323.13499999999999</v>
      </c>
      <c r="H292" s="140">
        <v>281.738</v>
      </c>
      <c r="I292" s="140">
        <v>267.51900000000001</v>
      </c>
      <c r="J292" s="141">
        <v>167.429</v>
      </c>
      <c r="K292" s="140">
        <v>162.315</v>
      </c>
      <c r="L292" s="140">
        <v>117.545</v>
      </c>
      <c r="M292" s="140">
        <v>156.84700000000001</v>
      </c>
      <c r="N292" s="140">
        <v>144.316</v>
      </c>
      <c r="O292" s="140">
        <v>218.34299999999999</v>
      </c>
      <c r="P292" s="140">
        <v>250.99299999999999</v>
      </c>
    </row>
    <row r="293" spans="1:16" ht="10.15" customHeight="1" x14ac:dyDescent="0.2">
      <c r="A293" s="12" t="s">
        <v>193</v>
      </c>
      <c r="B293" s="140">
        <v>214.78</v>
      </c>
      <c r="C293" s="140">
        <v>188.715</v>
      </c>
      <c r="D293" s="140">
        <v>235.46199999999999</v>
      </c>
      <c r="E293" s="140">
        <v>270.858</v>
      </c>
      <c r="F293" s="140">
        <v>223.976</v>
      </c>
      <c r="G293" s="140">
        <v>320.48</v>
      </c>
      <c r="H293" s="140">
        <v>281.38400000000001</v>
      </c>
      <c r="I293" s="140">
        <v>265.12299999999999</v>
      </c>
      <c r="J293" s="141">
        <v>167.99</v>
      </c>
      <c r="K293" s="140">
        <v>163.47999999999999</v>
      </c>
      <c r="L293" s="140">
        <v>117.495</v>
      </c>
      <c r="M293" s="140">
        <v>154.852</v>
      </c>
      <c r="N293" s="140">
        <v>143.893</v>
      </c>
      <c r="O293" s="140">
        <v>218.86500000000001</v>
      </c>
      <c r="P293" s="140">
        <v>251.364</v>
      </c>
    </row>
    <row r="294" spans="1:16" ht="10.15" customHeight="1" x14ac:dyDescent="0.2">
      <c r="A294" s="12" t="s">
        <v>194</v>
      </c>
      <c r="B294" s="140">
        <v>214.994</v>
      </c>
      <c r="C294" s="140">
        <v>183.99799999999999</v>
      </c>
      <c r="D294" s="140">
        <v>228.465</v>
      </c>
      <c r="E294" s="140">
        <v>269.64600000000002</v>
      </c>
      <c r="F294" s="140">
        <v>223.375</v>
      </c>
      <c r="G294" s="140">
        <v>320.267</v>
      </c>
      <c r="H294" s="140">
        <v>282.524</v>
      </c>
      <c r="I294" s="140">
        <v>259.87299999999999</v>
      </c>
      <c r="J294" s="141">
        <v>166.27099999999999</v>
      </c>
      <c r="K294" s="140">
        <v>159.11799999999999</v>
      </c>
      <c r="L294" s="140">
        <v>118.155</v>
      </c>
      <c r="M294" s="140">
        <v>151.86500000000001</v>
      </c>
      <c r="N294" s="140">
        <v>144.82300000000001</v>
      </c>
      <c r="O294" s="140">
        <v>219.20599999999999</v>
      </c>
      <c r="P294" s="140">
        <v>250.87100000000001</v>
      </c>
    </row>
    <row r="295" spans="1:16" ht="10.15" customHeight="1" x14ac:dyDescent="0.2">
      <c r="A295" s="12" t="s">
        <v>195</v>
      </c>
      <c r="B295" s="140">
        <v>214.97499999999999</v>
      </c>
      <c r="C295" s="140">
        <v>183.875</v>
      </c>
      <c r="D295" s="140">
        <v>227.73699999999999</v>
      </c>
      <c r="E295" s="140">
        <v>269.84699999999998</v>
      </c>
      <c r="F295" s="140">
        <v>224.07900000000001</v>
      </c>
      <c r="G295" s="140">
        <v>322.428</v>
      </c>
      <c r="H295" s="140">
        <v>282.69400000000002</v>
      </c>
      <c r="I295" s="140">
        <v>258.92</v>
      </c>
      <c r="J295" s="141">
        <v>166.006</v>
      </c>
      <c r="K295" s="140">
        <v>157.69999999999999</v>
      </c>
      <c r="L295" s="140">
        <v>117.36799999999999</v>
      </c>
      <c r="M295" s="140">
        <v>151.53</v>
      </c>
      <c r="N295" s="140">
        <v>145.607</v>
      </c>
      <c r="O295" s="140">
        <v>221.363</v>
      </c>
      <c r="P295" s="140">
        <v>251.238</v>
      </c>
    </row>
    <row r="296" spans="1:16" ht="10.15" customHeight="1" x14ac:dyDescent="0.2">
      <c r="A296" s="84"/>
      <c r="B296" s="140"/>
      <c r="C296" s="140"/>
      <c r="D296" s="140"/>
      <c r="E296" s="140"/>
      <c r="F296" s="140"/>
      <c r="G296" s="140"/>
      <c r="H296" s="140"/>
      <c r="I296" s="140"/>
      <c r="J296" s="141"/>
      <c r="K296" s="140"/>
      <c r="L296" s="140"/>
      <c r="M296" s="140"/>
      <c r="N296" s="140"/>
      <c r="O296" s="140"/>
      <c r="P296" s="140"/>
    </row>
    <row r="297" spans="1:16" ht="10.15" customHeight="1" x14ac:dyDescent="0.2">
      <c r="A297" s="83">
        <v>2018</v>
      </c>
      <c r="B297" s="141"/>
      <c r="C297" s="141"/>
      <c r="D297" s="141"/>
      <c r="E297" s="141"/>
      <c r="F297" s="141"/>
      <c r="G297" s="141"/>
      <c r="H297" s="141"/>
      <c r="I297" s="141"/>
      <c r="J297" s="141"/>
      <c r="K297" s="141"/>
      <c r="L297" s="141"/>
      <c r="M297" s="141"/>
      <c r="N297" s="141"/>
      <c r="O297" s="141"/>
      <c r="P297" s="141"/>
    </row>
    <row r="298" spans="1:16" ht="10.15" customHeight="1" x14ac:dyDescent="0.2">
      <c r="A298" s="12" t="s">
        <v>184</v>
      </c>
      <c r="B298" s="140">
        <v>217.68899999999999</v>
      </c>
      <c r="C298" s="140">
        <v>190.066</v>
      </c>
      <c r="D298" s="140">
        <v>238.92599999999999</v>
      </c>
      <c r="E298" s="140">
        <v>272.27300000000002</v>
      </c>
      <c r="F298" s="140">
        <v>222.5</v>
      </c>
      <c r="G298" s="140">
        <v>319.327</v>
      </c>
      <c r="H298" s="140">
        <v>228.66399999999999</v>
      </c>
      <c r="I298" s="140">
        <v>265.02</v>
      </c>
      <c r="J298" s="141">
        <v>167.67099999999999</v>
      </c>
      <c r="K298" s="140">
        <v>161.636</v>
      </c>
      <c r="L298" s="140">
        <v>118.657</v>
      </c>
      <c r="M298" s="140">
        <v>154.54</v>
      </c>
      <c r="N298" s="140">
        <v>146.172</v>
      </c>
      <c r="O298" s="140">
        <v>225.71100000000001</v>
      </c>
      <c r="P298" s="140">
        <v>252.36099999999999</v>
      </c>
    </row>
    <row r="299" spans="1:16" ht="10.15" customHeight="1" x14ac:dyDescent="0.2">
      <c r="A299" s="12" t="s">
        <v>185</v>
      </c>
      <c r="B299" s="140">
        <v>217.059</v>
      </c>
      <c r="C299" s="140">
        <v>187.84200000000001</v>
      </c>
      <c r="D299" s="140">
        <v>241.66200000000001</v>
      </c>
      <c r="E299" s="140">
        <v>271.245</v>
      </c>
      <c r="F299" s="140">
        <v>219.21100000000001</v>
      </c>
      <c r="G299" s="140">
        <v>317.387</v>
      </c>
      <c r="H299" s="140">
        <v>228.30600000000001</v>
      </c>
      <c r="I299" s="140">
        <v>262.86200000000002</v>
      </c>
      <c r="J299" s="141">
        <v>167.73599999999999</v>
      </c>
      <c r="K299" s="140">
        <v>164.03800000000001</v>
      </c>
      <c r="L299" s="140">
        <v>117.72199999999999</v>
      </c>
      <c r="M299" s="140">
        <v>154.02799999999999</v>
      </c>
      <c r="N299" s="140">
        <v>145.93100000000001</v>
      </c>
      <c r="O299" s="140">
        <v>221.256</v>
      </c>
      <c r="P299" s="140">
        <v>252.26599999999999</v>
      </c>
    </row>
    <row r="300" spans="1:16" ht="10.15" customHeight="1" x14ac:dyDescent="0.2">
      <c r="A300" s="12" t="s">
        <v>186</v>
      </c>
      <c r="B300" s="140">
        <v>217.17699999999999</v>
      </c>
      <c r="C300" s="140">
        <v>187.25299999999999</v>
      </c>
      <c r="D300" s="140">
        <v>238.655</v>
      </c>
      <c r="E300" s="140">
        <v>272.34500000000003</v>
      </c>
      <c r="F300" s="140">
        <v>220.06299999999999</v>
      </c>
      <c r="G300" s="140">
        <v>324.98399999999998</v>
      </c>
      <c r="H300" s="140">
        <v>287.58</v>
      </c>
      <c r="I300" s="140">
        <v>263.07400000000001</v>
      </c>
      <c r="J300" s="141">
        <v>167.75800000000001</v>
      </c>
      <c r="K300" s="140">
        <v>163.70699999999999</v>
      </c>
      <c r="L300" s="140">
        <v>117.523</v>
      </c>
      <c r="M300" s="140">
        <v>149.416</v>
      </c>
      <c r="N300" s="140">
        <v>146.38399999999999</v>
      </c>
      <c r="O300" s="140">
        <v>222.898</v>
      </c>
      <c r="P300" s="140">
        <v>252.37</v>
      </c>
    </row>
    <row r="301" spans="1:16" ht="10.15" customHeight="1" x14ac:dyDescent="0.2">
      <c r="A301" s="12" t="s">
        <v>187</v>
      </c>
      <c r="B301" s="140">
        <v>215.453</v>
      </c>
      <c r="C301" s="140">
        <v>187.637</v>
      </c>
      <c r="D301" s="140">
        <v>240.69200000000001</v>
      </c>
      <c r="E301" s="140">
        <v>271.76600000000002</v>
      </c>
      <c r="F301" s="140">
        <v>220.762</v>
      </c>
      <c r="G301" s="140">
        <v>319.62099999999998</v>
      </c>
      <c r="H301" s="140">
        <v>285.077</v>
      </c>
      <c r="I301" s="140">
        <v>264.524</v>
      </c>
      <c r="J301" s="141">
        <v>167.041</v>
      </c>
      <c r="K301" s="140">
        <v>162.40799999999999</v>
      </c>
      <c r="L301" s="140">
        <v>117.38500000000001</v>
      </c>
      <c r="M301" s="140">
        <v>155.53399999999999</v>
      </c>
      <c r="N301" s="140">
        <v>144.381</v>
      </c>
      <c r="O301" s="140">
        <v>221.77600000000001</v>
      </c>
      <c r="P301" s="140">
        <v>253.209</v>
      </c>
    </row>
    <row r="302" spans="1:16" ht="10.15" customHeight="1" x14ac:dyDescent="0.2">
      <c r="A302" s="12" t="s">
        <v>188</v>
      </c>
      <c r="B302" s="140">
        <v>215.44</v>
      </c>
      <c r="C302" s="140">
        <v>188.86500000000001</v>
      </c>
      <c r="D302" s="140">
        <v>242.50299999999999</v>
      </c>
      <c r="E302" s="140">
        <v>271.91000000000003</v>
      </c>
      <c r="F302" s="140">
        <v>220.89400000000001</v>
      </c>
      <c r="G302" s="140">
        <v>325.19400000000002</v>
      </c>
      <c r="H302" s="140">
        <v>283.25400000000002</v>
      </c>
      <c r="I302" s="140">
        <v>263.822</v>
      </c>
      <c r="J302" s="141">
        <v>166.40100000000001</v>
      </c>
      <c r="K302" s="140">
        <v>161.84700000000001</v>
      </c>
      <c r="L302" s="140">
        <v>116.346</v>
      </c>
      <c r="M302" s="140">
        <v>157.69300000000001</v>
      </c>
      <c r="N302" s="140">
        <v>145.12</v>
      </c>
      <c r="O302" s="140">
        <v>217.13800000000001</v>
      </c>
      <c r="P302" s="140">
        <v>253.09800000000001</v>
      </c>
    </row>
    <row r="303" spans="1:16" ht="10.15" customHeight="1" x14ac:dyDescent="0.2">
      <c r="A303" s="12" t="s">
        <v>189</v>
      </c>
      <c r="B303" s="140">
        <v>215.96799999999999</v>
      </c>
      <c r="C303" s="140">
        <v>189.374</v>
      </c>
      <c r="D303" s="140">
        <v>241.001</v>
      </c>
      <c r="E303" s="140">
        <v>273.68200000000002</v>
      </c>
      <c r="F303" s="140">
        <v>220.46700000000001</v>
      </c>
      <c r="G303" s="140">
        <v>324.02600000000001</v>
      </c>
      <c r="H303" s="140">
        <v>289.07299999999998</v>
      </c>
      <c r="I303" s="140">
        <v>265.99799999999999</v>
      </c>
      <c r="J303" s="141">
        <v>166.43100000000001</v>
      </c>
      <c r="K303" s="140">
        <v>162.68899999999999</v>
      </c>
      <c r="L303" s="140">
        <v>116.52200000000001</v>
      </c>
      <c r="M303" s="140">
        <v>155.66800000000001</v>
      </c>
      <c r="N303" s="140">
        <v>145.13200000000001</v>
      </c>
      <c r="O303" s="140">
        <v>216.739</v>
      </c>
      <c r="P303" s="140">
        <v>253.23099999999999</v>
      </c>
    </row>
    <row r="304" spans="1:16" ht="10.15" customHeight="1" x14ac:dyDescent="0.2">
      <c r="A304" s="12" t="s">
        <v>190</v>
      </c>
      <c r="B304" s="140">
        <v>214.285</v>
      </c>
      <c r="C304" s="140">
        <v>189.017</v>
      </c>
      <c r="D304" s="140">
        <v>241.95599999999999</v>
      </c>
      <c r="E304" s="140">
        <v>273.25799999999998</v>
      </c>
      <c r="F304" s="140">
        <v>219.66800000000001</v>
      </c>
      <c r="G304" s="140">
        <v>323.87099999999998</v>
      </c>
      <c r="H304" s="140">
        <v>286.40899999999999</v>
      </c>
      <c r="I304" s="140">
        <v>266.31599999999997</v>
      </c>
      <c r="J304" s="141">
        <v>166.577</v>
      </c>
      <c r="K304" s="140">
        <v>161.33500000000001</v>
      </c>
      <c r="L304" s="140">
        <v>116.947</v>
      </c>
      <c r="M304" s="140">
        <v>154.73599999999999</v>
      </c>
      <c r="N304" s="140">
        <v>143.76</v>
      </c>
      <c r="O304" s="140">
        <v>214.601</v>
      </c>
      <c r="P304" s="140">
        <v>253.74600000000001</v>
      </c>
    </row>
    <row r="305" spans="1:16" ht="10.15" customHeight="1" x14ac:dyDescent="0.2">
      <c r="A305" s="12" t="s">
        <v>191</v>
      </c>
      <c r="B305" s="140">
        <v>214.04599999999999</v>
      </c>
      <c r="C305" s="140">
        <v>189.489</v>
      </c>
      <c r="D305" s="140">
        <v>240.13</v>
      </c>
      <c r="E305" s="140">
        <v>273.33800000000002</v>
      </c>
      <c r="F305" s="140">
        <v>221.101</v>
      </c>
      <c r="G305" s="140">
        <v>324.79199999999997</v>
      </c>
      <c r="H305" s="140">
        <v>283.75200000000001</v>
      </c>
      <c r="I305" s="140">
        <v>266.01900000000001</v>
      </c>
      <c r="J305" s="141">
        <v>167.23099999999999</v>
      </c>
      <c r="K305" s="140">
        <v>164.77</v>
      </c>
      <c r="L305" s="140">
        <v>116.253</v>
      </c>
      <c r="M305" s="140">
        <v>156.08099999999999</v>
      </c>
      <c r="N305" s="140">
        <v>144.084</v>
      </c>
      <c r="O305" s="140">
        <v>217.72</v>
      </c>
      <c r="P305" s="140">
        <v>254.077</v>
      </c>
    </row>
    <row r="306" spans="1:16" ht="10.15" customHeight="1" x14ac:dyDescent="0.2">
      <c r="A306" s="12" t="s">
        <v>192</v>
      </c>
      <c r="B306" s="140">
        <v>216.77099999999999</v>
      </c>
      <c r="C306" s="140">
        <v>190.101</v>
      </c>
      <c r="D306" s="140">
        <v>241.83099999999999</v>
      </c>
      <c r="E306" s="140">
        <v>273.72899999999998</v>
      </c>
      <c r="F306" s="140">
        <v>221.82499999999999</v>
      </c>
      <c r="G306" s="140">
        <v>322.5</v>
      </c>
      <c r="H306" s="140">
        <v>285.60399999999998</v>
      </c>
      <c r="I306" s="140">
        <v>266.351</v>
      </c>
      <c r="J306" s="141">
        <v>168.428</v>
      </c>
      <c r="K306" s="140">
        <v>165.78399999999999</v>
      </c>
      <c r="L306" s="140">
        <v>118.18899999999999</v>
      </c>
      <c r="M306" s="140">
        <v>157.262</v>
      </c>
      <c r="N306" s="140">
        <v>145.999</v>
      </c>
      <c r="O306" s="140">
        <v>220.90700000000001</v>
      </c>
      <c r="P306" s="140">
        <v>254.393</v>
      </c>
    </row>
    <row r="307" spans="1:16" ht="10.15" customHeight="1" x14ac:dyDescent="0.2">
      <c r="A307" s="12" t="s">
        <v>193</v>
      </c>
      <c r="B307" s="140">
        <v>215.31800000000001</v>
      </c>
      <c r="C307" s="140">
        <v>186.12799999999999</v>
      </c>
      <c r="D307" s="140">
        <v>231.47399999999999</v>
      </c>
      <c r="E307" s="140">
        <v>272.26</v>
      </c>
      <c r="F307" s="140">
        <v>220.25200000000001</v>
      </c>
      <c r="G307" s="140">
        <v>325.75299999999999</v>
      </c>
      <c r="H307" s="141">
        <v>287.62400000000002</v>
      </c>
      <c r="I307" s="140">
        <v>265.846</v>
      </c>
      <c r="J307" s="141">
        <v>169.57</v>
      </c>
      <c r="K307" s="140">
        <v>167.65700000000001</v>
      </c>
      <c r="L307" s="140">
        <v>118.956</v>
      </c>
      <c r="M307" s="140">
        <v>155.78399999999999</v>
      </c>
      <c r="N307" s="140">
        <v>146.172</v>
      </c>
      <c r="O307" s="140">
        <v>222.09200000000001</v>
      </c>
      <c r="P307" s="140">
        <v>254.358</v>
      </c>
    </row>
    <row r="308" spans="1:16" ht="10.15" customHeight="1" x14ac:dyDescent="0.2">
      <c r="A308" s="12" t="s">
        <v>194</v>
      </c>
      <c r="B308" s="140">
        <v>216.03700000000001</v>
      </c>
      <c r="C308" s="140">
        <v>181.63900000000001</v>
      </c>
      <c r="D308" s="140">
        <v>225.21100000000001</v>
      </c>
      <c r="E308" s="140">
        <v>273.24</v>
      </c>
      <c r="F308" s="140">
        <v>219.21199999999999</v>
      </c>
      <c r="G308" s="140">
        <v>326.13</v>
      </c>
      <c r="H308" s="141">
        <v>291.58600000000001</v>
      </c>
      <c r="I308" s="140">
        <v>263.32900000000001</v>
      </c>
      <c r="J308" s="141">
        <v>167.89099999999999</v>
      </c>
      <c r="K308" s="140">
        <v>163.94800000000001</v>
      </c>
      <c r="L308" s="140">
        <v>119.084</v>
      </c>
      <c r="M308" s="140">
        <v>152.88200000000001</v>
      </c>
      <c r="N308" s="140">
        <v>147.52099999999999</v>
      </c>
      <c r="O308" s="140">
        <v>221.66200000000001</v>
      </c>
      <c r="P308" s="140">
        <v>254.37899999999999</v>
      </c>
    </row>
    <row r="309" spans="1:16" ht="10.15" customHeight="1" x14ac:dyDescent="0.2">
      <c r="A309" s="12" t="s">
        <v>195</v>
      </c>
      <c r="B309" s="140">
        <v>214.95699999999999</v>
      </c>
      <c r="C309" s="140">
        <v>178.28899999999999</v>
      </c>
      <c r="D309" s="140">
        <v>226.28700000000001</v>
      </c>
      <c r="E309" s="140">
        <v>274.32100000000003</v>
      </c>
      <c r="F309" s="140">
        <v>221.96600000000001</v>
      </c>
      <c r="G309" s="140">
        <v>332.36700000000002</v>
      </c>
      <c r="H309" s="141">
        <v>292.61200000000002</v>
      </c>
      <c r="I309" s="140">
        <v>262.92099999999999</v>
      </c>
      <c r="J309" s="141">
        <v>168.339</v>
      </c>
      <c r="K309" s="140">
        <v>164.11799999999999</v>
      </c>
      <c r="L309" s="140">
        <v>119.081</v>
      </c>
      <c r="M309" s="140">
        <v>154.99799999999999</v>
      </c>
      <c r="N309" s="140">
        <v>147.435</v>
      </c>
      <c r="O309" s="140">
        <v>224.125</v>
      </c>
      <c r="P309" s="140">
        <v>255.21</v>
      </c>
    </row>
    <row r="310" spans="1:16" ht="10.15" customHeight="1" x14ac:dyDescent="0.2">
      <c r="A310" s="84"/>
      <c r="B310" s="140"/>
      <c r="C310" s="140"/>
      <c r="D310" s="140"/>
      <c r="E310" s="140"/>
      <c r="F310" s="140"/>
      <c r="G310" s="140"/>
      <c r="H310" s="141"/>
      <c r="I310" s="140"/>
      <c r="J310" s="140"/>
      <c r="K310" s="140"/>
      <c r="L310" s="140"/>
      <c r="M310" s="140"/>
      <c r="N310" s="140"/>
      <c r="O310" s="140"/>
      <c r="P310" s="141"/>
    </row>
    <row r="311" spans="1:16" ht="10.15" customHeight="1" x14ac:dyDescent="0.2">
      <c r="A311" s="83">
        <v>2019</v>
      </c>
      <c r="B311" s="141"/>
      <c r="C311" s="141"/>
      <c r="D311" s="141"/>
      <c r="E311" s="141"/>
      <c r="F311" s="141"/>
      <c r="G311" s="141"/>
      <c r="H311" s="141"/>
      <c r="I311" s="141"/>
      <c r="J311" s="141"/>
      <c r="K311" s="141"/>
      <c r="L311" s="141"/>
      <c r="M311" s="141"/>
      <c r="N311" s="141"/>
      <c r="O311" s="141"/>
      <c r="P311" s="141"/>
    </row>
    <row r="312" spans="1:16" ht="10.15" customHeight="1" x14ac:dyDescent="0.2">
      <c r="A312" s="12" t="s">
        <v>184</v>
      </c>
      <c r="B312" s="140">
        <v>217.745</v>
      </c>
      <c r="C312" s="140">
        <v>184.53</v>
      </c>
      <c r="D312" s="140">
        <v>236.887</v>
      </c>
      <c r="E312" s="140">
        <v>275.05</v>
      </c>
      <c r="F312" s="140">
        <v>219.572</v>
      </c>
      <c r="G312" s="140">
        <v>331.37400000000002</v>
      </c>
      <c r="H312" s="140">
        <v>289.577</v>
      </c>
      <c r="I312" s="140">
        <v>268.35500000000002</v>
      </c>
      <c r="J312" s="140">
        <v>171.35400000000001</v>
      </c>
      <c r="K312" s="140">
        <v>170.57400000000001</v>
      </c>
      <c r="L312" s="140">
        <v>120.79</v>
      </c>
      <c r="M312" s="140">
        <v>155.07900000000001</v>
      </c>
      <c r="N312" s="140">
        <v>148.13900000000001</v>
      </c>
      <c r="O312" s="140">
        <v>225.417</v>
      </c>
      <c r="P312" s="140">
        <v>256.41699999999997</v>
      </c>
    </row>
    <row r="313" spans="1:16" ht="10.15" customHeight="1" x14ac:dyDescent="0.2">
      <c r="A313" s="12" t="s">
        <v>185</v>
      </c>
      <c r="B313" s="140">
        <v>218.29300000000001</v>
      </c>
      <c r="C313" s="140">
        <v>185.65700000000001</v>
      </c>
      <c r="D313" s="140">
        <v>235.755</v>
      </c>
      <c r="E313" s="140">
        <v>275.99599999999998</v>
      </c>
      <c r="F313" s="140">
        <v>221.578</v>
      </c>
      <c r="G313" s="140">
        <v>332.03500000000003</v>
      </c>
      <c r="H313" s="140">
        <v>291.714</v>
      </c>
      <c r="I313" s="140">
        <v>268.69499999999999</v>
      </c>
      <c r="J313" s="140">
        <v>172.488</v>
      </c>
      <c r="K313" s="140">
        <v>172.31399999999999</v>
      </c>
      <c r="L313" s="140">
        <v>121.86799999999999</v>
      </c>
      <c r="M313" s="140">
        <v>158.78700000000001</v>
      </c>
      <c r="N313" s="140">
        <v>148.16800000000001</v>
      </c>
      <c r="O313" s="140">
        <v>226.73599999999999</v>
      </c>
      <c r="P313" s="140">
        <v>257.22199999999998</v>
      </c>
    </row>
    <row r="314" spans="1:16" ht="10.15" customHeight="1" x14ac:dyDescent="0.2">
      <c r="A314" s="12" t="s">
        <v>186</v>
      </c>
      <c r="B314" s="140">
        <v>220.61799999999999</v>
      </c>
      <c r="C314" s="140">
        <v>185.858</v>
      </c>
      <c r="D314" s="140">
        <v>237.65799999999999</v>
      </c>
      <c r="E314" s="140">
        <v>277.27499999999998</v>
      </c>
      <c r="F314" s="140">
        <v>224.24799999999999</v>
      </c>
      <c r="G314" s="140">
        <v>329.95400000000001</v>
      </c>
      <c r="H314" s="140">
        <v>289.95499999999998</v>
      </c>
      <c r="I314" s="140">
        <v>269.25200000000001</v>
      </c>
      <c r="J314" s="140">
        <v>172.06</v>
      </c>
      <c r="K314" s="140">
        <v>172.608</v>
      </c>
      <c r="L314" s="140">
        <v>121.083</v>
      </c>
      <c r="M314" s="140">
        <v>162.27000000000001</v>
      </c>
      <c r="N314" s="140">
        <v>149.80099999999999</v>
      </c>
      <c r="O314" s="140">
        <v>223.143</v>
      </c>
      <c r="P314" s="140">
        <v>257.72399999999999</v>
      </c>
    </row>
    <row r="315" spans="1:16" ht="10.15" customHeight="1" x14ac:dyDescent="0.2">
      <c r="A315" s="12" t="s">
        <v>187</v>
      </c>
      <c r="B315" s="140">
        <v>217.49799999999999</v>
      </c>
      <c r="C315" s="140">
        <v>186.28800000000001</v>
      </c>
      <c r="D315" s="140">
        <v>236.00200000000001</v>
      </c>
      <c r="E315" s="140">
        <v>276.64</v>
      </c>
      <c r="F315" s="140">
        <v>224.059</v>
      </c>
      <c r="G315" s="140">
        <v>333.87</v>
      </c>
      <c r="H315" s="140">
        <v>290.25799999999998</v>
      </c>
      <c r="I315" s="140">
        <v>269.02499999999998</v>
      </c>
      <c r="J315" s="140">
        <v>170.727</v>
      </c>
      <c r="K315" s="140">
        <v>170.358</v>
      </c>
      <c r="L315" s="140">
        <v>119.684</v>
      </c>
      <c r="M315" s="140">
        <v>158.566</v>
      </c>
      <c r="N315" s="140">
        <v>147.35300000000001</v>
      </c>
      <c r="O315" s="140">
        <v>224.369</v>
      </c>
      <c r="P315" s="140">
        <v>257.70800000000003</v>
      </c>
    </row>
    <row r="316" spans="1:16" ht="10.15" customHeight="1" x14ac:dyDescent="0.2">
      <c r="A316" s="12" t="s">
        <v>188</v>
      </c>
      <c r="B316" s="140">
        <v>217.744</v>
      </c>
      <c r="C316" s="140">
        <v>188.78299999999999</v>
      </c>
      <c r="D316" s="140">
        <v>238.911</v>
      </c>
      <c r="E316" s="140">
        <v>277.79500000000002</v>
      </c>
      <c r="F316" s="140">
        <v>222.79900000000001</v>
      </c>
      <c r="G316" s="140">
        <v>333.13900000000001</v>
      </c>
      <c r="H316" s="140">
        <v>292.291</v>
      </c>
      <c r="I316" s="140">
        <v>272.82299999999998</v>
      </c>
      <c r="J316" s="140">
        <v>171.26</v>
      </c>
      <c r="K316" s="140">
        <v>171.155</v>
      </c>
      <c r="L316" s="140">
        <v>119.941</v>
      </c>
      <c r="M316" s="140">
        <v>159.26300000000001</v>
      </c>
      <c r="N316" s="140">
        <v>147.62799999999999</v>
      </c>
      <c r="O316" s="140">
        <v>220.53899999999999</v>
      </c>
      <c r="P316" s="140">
        <v>258.11</v>
      </c>
    </row>
    <row r="317" spans="1:16" ht="10.15" customHeight="1" x14ac:dyDescent="0.2">
      <c r="A317" s="12" t="s">
        <v>189</v>
      </c>
      <c r="B317" s="140">
        <v>220.47300000000001</v>
      </c>
      <c r="C317" s="140">
        <v>188.00299999999999</v>
      </c>
      <c r="D317" s="140">
        <v>238.54499999999999</v>
      </c>
      <c r="E317" s="140">
        <v>276.89100000000002</v>
      </c>
      <c r="F317" s="140">
        <v>223.98400000000001</v>
      </c>
      <c r="G317" s="140">
        <v>329.98599999999999</v>
      </c>
      <c r="H317" s="141">
        <v>291.08600000000001</v>
      </c>
      <c r="I317" s="140">
        <v>271.09800000000001</v>
      </c>
      <c r="J317" s="140">
        <v>170.23</v>
      </c>
      <c r="K317" s="140">
        <v>167.821</v>
      </c>
      <c r="L317" s="140">
        <v>119.684</v>
      </c>
      <c r="M317" s="140">
        <v>158.81</v>
      </c>
      <c r="N317" s="140">
        <v>150.37899999999999</v>
      </c>
      <c r="O317" s="140">
        <v>214.387</v>
      </c>
      <c r="P317" s="140">
        <v>258.06400000000002</v>
      </c>
    </row>
    <row r="318" spans="1:16" ht="10.15" customHeight="1" x14ac:dyDescent="0.2">
      <c r="A318" s="12" t="s">
        <v>190</v>
      </c>
      <c r="B318" s="140">
        <v>219.55199999999999</v>
      </c>
      <c r="C318" s="140">
        <v>191.13300000000001</v>
      </c>
      <c r="D318" s="140">
        <v>241.126</v>
      </c>
      <c r="E318" s="140">
        <v>277.49</v>
      </c>
      <c r="F318" s="140">
        <v>224.036</v>
      </c>
      <c r="G318" s="140">
        <v>329.42399999999998</v>
      </c>
      <c r="H318" s="141">
        <v>292.66199999999998</v>
      </c>
      <c r="I318" s="140">
        <v>270.77</v>
      </c>
      <c r="J318" s="140">
        <v>169.685</v>
      </c>
      <c r="K318" s="140">
        <v>166.40899999999999</v>
      </c>
      <c r="L318" s="140">
        <v>119.67</v>
      </c>
      <c r="M318" s="140">
        <v>157.65799999999999</v>
      </c>
      <c r="N318" s="140">
        <v>148.92400000000001</v>
      </c>
      <c r="O318" s="140">
        <v>213.85900000000001</v>
      </c>
      <c r="P318" s="140">
        <v>258.274</v>
      </c>
    </row>
    <row r="319" spans="1:16" ht="10.15" customHeight="1" x14ac:dyDescent="0.2">
      <c r="A319" s="12" t="s">
        <v>191</v>
      </c>
      <c r="B319" s="140">
        <v>219.893</v>
      </c>
      <c r="C319" s="140">
        <v>190.55799999999999</v>
      </c>
      <c r="D319" s="140">
        <v>239.327</v>
      </c>
      <c r="E319" s="140">
        <v>276.61900000000003</v>
      </c>
      <c r="F319" s="140">
        <v>220.68799999999999</v>
      </c>
      <c r="G319" s="140">
        <v>329.14499999999998</v>
      </c>
      <c r="H319" s="141">
        <v>292.70999999999998</v>
      </c>
      <c r="I319" s="140">
        <v>271.63600000000002</v>
      </c>
      <c r="J319" s="140">
        <v>170.06700000000001</v>
      </c>
      <c r="K319" s="140">
        <v>168.619</v>
      </c>
      <c r="L319" s="140">
        <v>119.09399999999999</v>
      </c>
      <c r="M319" s="140">
        <v>158.727</v>
      </c>
      <c r="N319" s="140">
        <v>149.477</v>
      </c>
      <c r="O319" s="140">
        <v>216.61199999999999</v>
      </c>
      <c r="P319" s="140">
        <v>258.41000000000003</v>
      </c>
    </row>
    <row r="320" spans="1:16" ht="10.15" customHeight="1" x14ac:dyDescent="0.2">
      <c r="A320" s="12" t="s">
        <v>192</v>
      </c>
      <c r="B320" s="140">
        <v>223.48099999999999</v>
      </c>
      <c r="C320" s="140">
        <v>192.55099999999999</v>
      </c>
      <c r="D320" s="140">
        <v>238.68600000000001</v>
      </c>
      <c r="E320" s="140">
        <v>277.30799999999999</v>
      </c>
      <c r="F320" s="140">
        <v>220.06800000000001</v>
      </c>
      <c r="G320" s="140">
        <v>336.74200000000002</v>
      </c>
      <c r="H320" s="141">
        <v>292.69299999999998</v>
      </c>
      <c r="I320" s="140">
        <v>272.291</v>
      </c>
      <c r="J320" s="140">
        <v>170.63</v>
      </c>
      <c r="K320" s="140">
        <v>170.02600000000001</v>
      </c>
      <c r="L320" s="140">
        <v>119.869</v>
      </c>
      <c r="M320" s="140">
        <v>157.75700000000001</v>
      </c>
      <c r="N320" s="140">
        <v>152.423</v>
      </c>
      <c r="O320" s="140">
        <v>221.95099999999999</v>
      </c>
      <c r="P320" s="140">
        <v>258.94299999999998</v>
      </c>
    </row>
    <row r="321" spans="1:16" ht="10.15" customHeight="1" x14ac:dyDescent="0.2">
      <c r="A321" s="12" t="s">
        <v>193</v>
      </c>
      <c r="B321" s="140">
        <v>223.642</v>
      </c>
      <c r="C321" s="140">
        <v>190.999</v>
      </c>
      <c r="D321" s="140">
        <v>232.78</v>
      </c>
      <c r="E321" s="140">
        <v>276.47000000000003</v>
      </c>
      <c r="F321" s="140">
        <v>220.40799999999999</v>
      </c>
      <c r="G321" s="140">
        <v>336.29300000000001</v>
      </c>
      <c r="H321" s="141">
        <v>289.839</v>
      </c>
      <c r="I321" s="140">
        <v>271.61099999999999</v>
      </c>
      <c r="J321" s="140">
        <v>170.84200000000001</v>
      </c>
      <c r="K321" s="140">
        <v>168.958</v>
      </c>
      <c r="L321" s="140">
        <v>121.102</v>
      </c>
      <c r="M321" s="140">
        <v>156.93899999999999</v>
      </c>
      <c r="N321" s="140">
        <v>152.78200000000001</v>
      </c>
      <c r="O321" s="140">
        <v>225.13800000000001</v>
      </c>
      <c r="P321" s="140">
        <v>259.63200000000001</v>
      </c>
    </row>
    <row r="322" spans="1:16" ht="10.15" customHeight="1" x14ac:dyDescent="0.2">
      <c r="A322" s="12" t="s">
        <v>194</v>
      </c>
      <c r="B322" s="140">
        <v>223.429</v>
      </c>
      <c r="C322" s="140">
        <v>187.506</v>
      </c>
      <c r="D322" s="140">
        <v>224.422</v>
      </c>
      <c r="E322" s="140">
        <v>276.166</v>
      </c>
      <c r="F322" s="140">
        <v>218.774</v>
      </c>
      <c r="G322" s="140">
        <v>341.14299999999997</v>
      </c>
      <c r="H322" s="141">
        <v>294.04000000000002</v>
      </c>
      <c r="I322" s="140">
        <v>265.935</v>
      </c>
      <c r="J322" s="140">
        <v>170.67500000000001</v>
      </c>
      <c r="K322" s="140">
        <v>168.60499999999999</v>
      </c>
      <c r="L322" s="140">
        <v>120.726</v>
      </c>
      <c r="M322" s="140">
        <v>155.51900000000001</v>
      </c>
      <c r="N322" s="140">
        <v>153.72999999999999</v>
      </c>
      <c r="O322" s="140">
        <v>225.63800000000001</v>
      </c>
      <c r="P322" s="140">
        <v>259.46699999999998</v>
      </c>
    </row>
    <row r="323" spans="1:16" ht="10.15" customHeight="1" x14ac:dyDescent="0.2">
      <c r="A323" s="12" t="s">
        <v>195</v>
      </c>
      <c r="B323" s="140">
        <v>220.58099999999999</v>
      </c>
      <c r="C323" s="140">
        <v>186.25700000000001</v>
      </c>
      <c r="D323" s="140">
        <v>225.63800000000001</v>
      </c>
      <c r="E323" s="140">
        <v>275.036</v>
      </c>
      <c r="F323" s="140">
        <v>221.61799999999999</v>
      </c>
      <c r="G323" s="140">
        <v>339.524</v>
      </c>
      <c r="H323" s="141">
        <v>287.726</v>
      </c>
      <c r="I323" s="140">
        <v>266.85300000000001</v>
      </c>
      <c r="J323" s="140">
        <v>170.006</v>
      </c>
      <c r="K323" s="140">
        <v>166.55600000000001</v>
      </c>
      <c r="L323" s="140">
        <v>121.76600000000001</v>
      </c>
      <c r="M323" s="140">
        <v>158.70099999999999</v>
      </c>
      <c r="N323" s="140">
        <v>151.161</v>
      </c>
      <c r="O323" s="140">
        <v>224.202</v>
      </c>
      <c r="P323" s="140">
        <v>259.82299999999998</v>
      </c>
    </row>
    <row r="324" spans="1:16" ht="10.15" customHeight="1" x14ac:dyDescent="0.2">
      <c r="A324" s="84"/>
      <c r="B324" s="140"/>
      <c r="C324" s="140"/>
      <c r="D324" s="140"/>
      <c r="E324" s="140"/>
      <c r="F324" s="140"/>
      <c r="G324" s="140"/>
      <c r="H324" s="141"/>
      <c r="I324" s="140"/>
      <c r="J324" s="140"/>
      <c r="K324" s="140"/>
      <c r="L324" s="140"/>
      <c r="M324" s="140"/>
      <c r="N324" s="140"/>
      <c r="O324" s="140"/>
      <c r="P324" s="140"/>
    </row>
    <row r="325" spans="1:16" ht="10.15" customHeight="1" x14ac:dyDescent="0.2">
      <c r="A325" s="83">
        <v>2020</v>
      </c>
      <c r="B325" s="141"/>
      <c r="C325" s="141"/>
      <c r="D325" s="141"/>
      <c r="E325" s="141"/>
      <c r="F325" s="141"/>
      <c r="G325" s="141"/>
      <c r="H325" s="141"/>
      <c r="I325" s="141"/>
      <c r="J325" s="141"/>
      <c r="K325" s="141"/>
      <c r="L325" s="141"/>
      <c r="M325" s="141"/>
      <c r="N325" s="141"/>
      <c r="O325" s="141"/>
      <c r="P325" s="141"/>
    </row>
    <row r="326" spans="1:16" ht="10.15" customHeight="1" x14ac:dyDescent="0.2">
      <c r="A326" s="12" t="s">
        <v>184</v>
      </c>
      <c r="B326" s="140">
        <v>226.31</v>
      </c>
      <c r="C326" s="140">
        <v>193.91</v>
      </c>
      <c r="D326" s="140">
        <v>235.71100000000001</v>
      </c>
      <c r="E326" s="140">
        <v>275.916</v>
      </c>
      <c r="F326" s="140">
        <v>219.42099999999999</v>
      </c>
      <c r="G326" s="140">
        <v>338.12299999999999</v>
      </c>
      <c r="H326" s="140">
        <v>292.54899999999998</v>
      </c>
      <c r="I326" s="140">
        <v>267.09899999999999</v>
      </c>
      <c r="J326" s="140">
        <v>172.31299999999999</v>
      </c>
      <c r="K326" s="140">
        <v>171.88300000000001</v>
      </c>
      <c r="L326" s="140">
        <v>122.533</v>
      </c>
      <c r="M326" s="140">
        <v>158.715</v>
      </c>
      <c r="N326" s="140">
        <v>154.72300000000001</v>
      </c>
      <c r="O326" s="140">
        <v>227.14699999999999</v>
      </c>
      <c r="P326" s="140">
        <v>261.05700000000002</v>
      </c>
    </row>
    <row r="327" spans="1:16" ht="10.15" customHeight="1" x14ac:dyDescent="0.2">
      <c r="A327" s="12" t="s">
        <v>185</v>
      </c>
      <c r="B327" s="140">
        <v>224.93199999999999</v>
      </c>
      <c r="C327" s="140">
        <v>194.96199999999999</v>
      </c>
      <c r="D327" s="140">
        <v>234.17</v>
      </c>
      <c r="E327" s="140">
        <v>276.64100000000002</v>
      </c>
      <c r="F327" s="140">
        <v>217.69499999999999</v>
      </c>
      <c r="G327" s="140">
        <v>340.66899999999998</v>
      </c>
      <c r="H327" s="140">
        <v>288.07299999999998</v>
      </c>
      <c r="I327" s="140">
        <v>271.76</v>
      </c>
      <c r="J327" s="140">
        <v>173.19399999999999</v>
      </c>
      <c r="K327" s="140">
        <v>173.62899999999999</v>
      </c>
      <c r="L327" s="140">
        <v>122.401</v>
      </c>
      <c r="M327" s="140">
        <v>160.34899999999999</v>
      </c>
      <c r="N327" s="140">
        <v>153.67099999999999</v>
      </c>
      <c r="O327" s="140">
        <v>226.51599999999999</v>
      </c>
      <c r="P327" s="140">
        <v>261.87599999999998</v>
      </c>
    </row>
    <row r="328" spans="1:16" ht="10.15" customHeight="1" x14ac:dyDescent="0.2">
      <c r="A328" s="12" t="s">
        <v>186</v>
      </c>
      <c r="B328" s="140">
        <v>226.39099999999999</v>
      </c>
      <c r="C328" s="140">
        <v>196.892</v>
      </c>
      <c r="D328" s="140">
        <v>235.93899999999999</v>
      </c>
      <c r="E328" s="140">
        <v>277.64600000000002</v>
      </c>
      <c r="F328" s="140">
        <v>221.578</v>
      </c>
      <c r="G328" s="140">
        <v>343.24900000000002</v>
      </c>
      <c r="H328" s="140">
        <v>292.37900000000002</v>
      </c>
      <c r="I328" s="140">
        <v>269.16300000000001</v>
      </c>
      <c r="J328" s="140">
        <v>174.45400000000001</v>
      </c>
      <c r="K328" s="140">
        <v>175.423</v>
      </c>
      <c r="L328" s="140">
        <v>123.026</v>
      </c>
      <c r="M328" s="140">
        <v>159.232</v>
      </c>
      <c r="N328" s="140">
        <v>154.60499999999999</v>
      </c>
      <c r="O328" s="140">
        <v>228.98599999999999</v>
      </c>
      <c r="P328" s="140">
        <v>262.70800000000003</v>
      </c>
    </row>
    <row r="329" spans="1:16" ht="10.15" customHeight="1" x14ac:dyDescent="0.2">
      <c r="A329" s="12" t="s">
        <v>187</v>
      </c>
      <c r="B329" s="140">
        <v>227.387</v>
      </c>
      <c r="C329" s="140">
        <v>201.56200000000001</v>
      </c>
      <c r="D329" s="140">
        <v>238.98500000000001</v>
      </c>
      <c r="E329" s="140">
        <v>285.16000000000003</v>
      </c>
      <c r="F329" s="140">
        <v>224.84399999999999</v>
      </c>
      <c r="G329" s="140">
        <v>355.262</v>
      </c>
      <c r="H329" s="140">
        <v>296.846</v>
      </c>
      <c r="I329" s="140">
        <v>278.73700000000002</v>
      </c>
      <c r="J329" s="140">
        <v>179.23500000000001</v>
      </c>
      <c r="K329" s="140">
        <v>181.53899999999999</v>
      </c>
      <c r="L329" s="140">
        <v>127.06399999999999</v>
      </c>
      <c r="M329" s="140">
        <v>163.00700000000001</v>
      </c>
      <c r="N329" s="140">
        <v>154.95500000000001</v>
      </c>
      <c r="O329" s="140">
        <v>233.01499999999999</v>
      </c>
      <c r="P329" s="140">
        <v>266.75700000000001</v>
      </c>
    </row>
    <row r="330" spans="1:16" ht="10.15" customHeight="1" x14ac:dyDescent="0.2">
      <c r="A330" s="12" t="s">
        <v>188</v>
      </c>
      <c r="B330" s="140">
        <v>228.49700000000001</v>
      </c>
      <c r="C330" s="140">
        <v>205.79300000000001</v>
      </c>
      <c r="D330" s="140">
        <v>240.779</v>
      </c>
      <c r="E330" s="140">
        <v>284.93700000000001</v>
      </c>
      <c r="F330" s="140">
        <v>228.01300000000001</v>
      </c>
      <c r="G330" s="140">
        <v>347.54199999999997</v>
      </c>
      <c r="H330" s="140">
        <v>294.435</v>
      </c>
      <c r="I330" s="140">
        <v>279.69400000000002</v>
      </c>
      <c r="J330" s="140">
        <v>178.23400000000001</v>
      </c>
      <c r="K330" s="140">
        <v>179.46600000000001</v>
      </c>
      <c r="L330" s="140">
        <v>126.679</v>
      </c>
      <c r="M330" s="140">
        <v>163.97300000000001</v>
      </c>
      <c r="N330" s="140">
        <v>154.79300000000001</v>
      </c>
      <c r="O330" s="140">
        <v>233.37700000000001</v>
      </c>
      <c r="P330" s="140">
        <v>268.43900000000002</v>
      </c>
    </row>
    <row r="331" spans="1:16" ht="10.15" customHeight="1" x14ac:dyDescent="0.2">
      <c r="A331" s="12" t="s">
        <v>189</v>
      </c>
      <c r="B331" s="140">
        <v>226.96199999999999</v>
      </c>
      <c r="C331" s="140">
        <v>202.85900000000001</v>
      </c>
      <c r="D331" s="140">
        <v>244.66499999999999</v>
      </c>
      <c r="E331" s="140">
        <v>286.09199999999998</v>
      </c>
      <c r="F331" s="140">
        <v>230.49</v>
      </c>
      <c r="G331" s="140">
        <v>345.37</v>
      </c>
      <c r="H331" s="141">
        <v>298.935</v>
      </c>
      <c r="I331" s="140">
        <v>280.50099999999998</v>
      </c>
      <c r="J331" s="140">
        <v>179.19</v>
      </c>
      <c r="K331" s="140">
        <v>182.446</v>
      </c>
      <c r="L331" s="140">
        <v>126.34399999999999</v>
      </c>
      <c r="M331" s="140">
        <v>163.06299999999999</v>
      </c>
      <c r="N331" s="140">
        <v>153.50700000000001</v>
      </c>
      <c r="O331" s="140">
        <v>231.81399999999999</v>
      </c>
      <c r="P331" s="141">
        <v>269.77</v>
      </c>
    </row>
    <row r="332" spans="1:16" ht="10.15" customHeight="1" x14ac:dyDescent="0.2">
      <c r="A332" s="12" t="s">
        <v>190</v>
      </c>
      <c r="B332" s="140">
        <v>225.011</v>
      </c>
      <c r="C332" s="140">
        <v>201.43600000000001</v>
      </c>
      <c r="D332" s="140">
        <v>243.50399999999999</v>
      </c>
      <c r="E332" s="140">
        <v>285.20400000000001</v>
      </c>
      <c r="F332" s="140">
        <v>226.33500000000001</v>
      </c>
      <c r="G332" s="140">
        <v>347.79199999999997</v>
      </c>
      <c r="H332" s="141">
        <v>296.97000000000003</v>
      </c>
      <c r="I332" s="140">
        <v>281.017</v>
      </c>
      <c r="J332" s="140">
        <v>178.167</v>
      </c>
      <c r="K332" s="140">
        <v>181.69900000000001</v>
      </c>
      <c r="L332" s="140">
        <v>125.79</v>
      </c>
      <c r="M332" s="141">
        <v>164.113</v>
      </c>
      <c r="N332" s="140">
        <v>151.83000000000001</v>
      </c>
      <c r="O332" s="140">
        <v>229.501</v>
      </c>
      <c r="P332" s="141">
        <v>268.863</v>
      </c>
    </row>
    <row r="333" spans="1:16" ht="10.15" customHeight="1" x14ac:dyDescent="0.2">
      <c r="A333" s="12" t="s">
        <v>191</v>
      </c>
      <c r="B333" s="140">
        <v>226.89500000000001</v>
      </c>
      <c r="C333" s="140">
        <v>201.95</v>
      </c>
      <c r="D333" s="140">
        <v>242.61</v>
      </c>
      <c r="E333" s="140">
        <v>284.47199999999998</v>
      </c>
      <c r="F333" s="140">
        <v>221.886</v>
      </c>
      <c r="G333" s="140">
        <v>351.435</v>
      </c>
      <c r="H333" s="141">
        <v>295.67500000000001</v>
      </c>
      <c r="I333" s="140">
        <v>279.68099999999998</v>
      </c>
      <c r="J333" s="140">
        <v>178.684</v>
      </c>
      <c r="K333" s="140">
        <v>183.22</v>
      </c>
      <c r="L333" s="140">
        <v>125.358</v>
      </c>
      <c r="M333" s="140">
        <v>163.28100000000001</v>
      </c>
      <c r="N333" s="140">
        <v>153.738</v>
      </c>
      <c r="O333" s="140">
        <v>229.13499999999999</v>
      </c>
      <c r="P333" s="141">
        <v>269.07900000000001</v>
      </c>
    </row>
    <row r="334" spans="1:16" ht="10.15" customHeight="1" x14ac:dyDescent="0.2">
      <c r="A334" s="12" t="s">
        <v>192</v>
      </c>
      <c r="B334" s="140">
        <v>228.434</v>
      </c>
      <c r="C334" s="140">
        <v>201.59700000000001</v>
      </c>
      <c r="D334" s="140">
        <v>240.29</v>
      </c>
      <c r="E334" s="140">
        <v>284.416</v>
      </c>
      <c r="F334" s="140">
        <v>226.417</v>
      </c>
      <c r="G334" s="140">
        <v>350.51799999999997</v>
      </c>
      <c r="H334" s="141">
        <v>294.17200000000003</v>
      </c>
      <c r="I334" s="140">
        <v>278.25</v>
      </c>
      <c r="J334" s="140">
        <v>177.84800000000001</v>
      </c>
      <c r="K334" s="140">
        <v>180.47800000000001</v>
      </c>
      <c r="L334" s="140">
        <v>126.083</v>
      </c>
      <c r="M334" s="140">
        <v>164.97200000000001</v>
      </c>
      <c r="N334" s="140">
        <v>155.99100000000001</v>
      </c>
      <c r="O334" s="140">
        <v>231.99199999999999</v>
      </c>
      <c r="P334" s="141">
        <v>269.16300000000001</v>
      </c>
    </row>
    <row r="335" spans="1:16" ht="10.15" customHeight="1" x14ac:dyDescent="0.2">
      <c r="A335" s="12" t="s">
        <v>193</v>
      </c>
      <c r="B335" s="140">
        <v>229.88399999999999</v>
      </c>
      <c r="C335" s="140">
        <v>204.31899999999999</v>
      </c>
      <c r="D335" s="140">
        <v>238.125</v>
      </c>
      <c r="E335" s="140">
        <v>284.74</v>
      </c>
      <c r="F335" s="140">
        <v>226.858</v>
      </c>
      <c r="G335" s="140">
        <v>352.99099999999999</v>
      </c>
      <c r="H335" s="141">
        <v>297.04500000000002</v>
      </c>
      <c r="I335" s="140">
        <v>277.44499999999999</v>
      </c>
      <c r="J335" s="140">
        <v>178.4</v>
      </c>
      <c r="K335" s="140">
        <v>182.262</v>
      </c>
      <c r="L335" s="140">
        <v>125.919</v>
      </c>
      <c r="M335" s="140">
        <v>163.602</v>
      </c>
      <c r="N335" s="140">
        <v>156.512</v>
      </c>
      <c r="O335" s="140">
        <v>229.21</v>
      </c>
      <c r="P335" s="141">
        <v>269.82799999999997</v>
      </c>
    </row>
    <row r="336" spans="1:16" ht="10.15" customHeight="1" x14ac:dyDescent="0.2">
      <c r="A336" s="12" t="s">
        <v>194</v>
      </c>
      <c r="B336" s="140">
        <v>229.66800000000001</v>
      </c>
      <c r="C336" s="140">
        <v>204.892</v>
      </c>
      <c r="D336" s="140">
        <v>232.226</v>
      </c>
      <c r="E336" s="140">
        <v>282.78199999999998</v>
      </c>
      <c r="F336" s="140">
        <v>225.59299999999999</v>
      </c>
      <c r="G336" s="140">
        <v>350.71699999999998</v>
      </c>
      <c r="H336" s="141">
        <v>295.483</v>
      </c>
      <c r="I336" s="140">
        <v>273.99799999999999</v>
      </c>
      <c r="J336" s="140">
        <v>175.869</v>
      </c>
      <c r="K336" s="140">
        <v>176.55699999999999</v>
      </c>
      <c r="L336" s="140">
        <v>125.795</v>
      </c>
      <c r="M336" s="140">
        <v>163.95699999999999</v>
      </c>
      <c r="N336" s="140">
        <v>156.482</v>
      </c>
      <c r="O336" s="140">
        <v>231.55199999999999</v>
      </c>
      <c r="P336" s="141">
        <v>269.06900000000002</v>
      </c>
    </row>
    <row r="337" spans="1:16" ht="10.15" customHeight="1" x14ac:dyDescent="0.2">
      <c r="A337" s="12" t="s">
        <v>195</v>
      </c>
      <c r="B337" s="140">
        <v>230.721</v>
      </c>
      <c r="C337" s="140">
        <v>203.68700000000001</v>
      </c>
      <c r="D337" s="140">
        <v>232.911</v>
      </c>
      <c r="E337" s="140">
        <v>283.73500000000001</v>
      </c>
      <c r="F337" s="140">
        <v>227.887</v>
      </c>
      <c r="G337" s="140">
        <v>350.661</v>
      </c>
      <c r="H337" s="141">
        <v>296.45400000000001</v>
      </c>
      <c r="I337" s="140">
        <v>273.577</v>
      </c>
      <c r="J337" s="140">
        <v>177.53899999999999</v>
      </c>
      <c r="K337" s="140">
        <v>178.39099999999999</v>
      </c>
      <c r="L337" s="140">
        <v>126.628</v>
      </c>
      <c r="M337" s="140">
        <v>164.768</v>
      </c>
      <c r="N337" s="140">
        <v>157.65899999999999</v>
      </c>
      <c r="O337" s="140">
        <v>233.089</v>
      </c>
      <c r="P337" s="141">
        <v>270.02300000000002</v>
      </c>
    </row>
    <row r="338" spans="1:16" ht="10.15" customHeight="1" x14ac:dyDescent="0.2">
      <c r="A338" s="84"/>
      <c r="B338" s="140"/>
      <c r="C338" s="140"/>
      <c r="D338" s="140"/>
      <c r="E338" s="140"/>
      <c r="F338" s="140"/>
      <c r="G338" s="140"/>
      <c r="H338" s="141"/>
      <c r="I338" s="140"/>
      <c r="J338" s="140"/>
      <c r="K338" s="140"/>
      <c r="L338" s="140"/>
      <c r="M338" s="140"/>
      <c r="N338" s="140"/>
      <c r="O338" s="140"/>
      <c r="P338" s="141"/>
    </row>
    <row r="339" spans="1:16" ht="10.15" customHeight="1" x14ac:dyDescent="0.2">
      <c r="A339" s="83">
        <v>2021</v>
      </c>
      <c r="B339" s="141"/>
      <c r="C339" s="141"/>
      <c r="D339" s="141"/>
      <c r="E339" s="141"/>
      <c r="F339" s="141"/>
      <c r="G339" s="141"/>
      <c r="H339" s="141"/>
      <c r="I339" s="141"/>
      <c r="J339" s="141"/>
      <c r="K339" s="141"/>
      <c r="L339" s="141"/>
      <c r="M339" s="141"/>
      <c r="N339" s="141"/>
      <c r="O339" s="141"/>
      <c r="P339" s="141"/>
    </row>
    <row r="340" spans="1:16" ht="10.15" customHeight="1" x14ac:dyDescent="0.2">
      <c r="A340" s="12" t="s">
        <v>184</v>
      </c>
      <c r="B340" s="140">
        <v>232.56</v>
      </c>
      <c r="C340" s="140">
        <v>205.7</v>
      </c>
      <c r="D340" s="140">
        <v>239.72</v>
      </c>
      <c r="E340" s="140">
        <v>282.911</v>
      </c>
      <c r="F340" s="140">
        <v>226.376</v>
      </c>
      <c r="G340" s="140">
        <v>345.97</v>
      </c>
      <c r="H340" s="141">
        <v>297.05599999999998</v>
      </c>
      <c r="I340" s="140">
        <v>271.37599999999998</v>
      </c>
      <c r="J340" s="140">
        <v>179.78899999999999</v>
      </c>
      <c r="K340" s="140">
        <v>184.601</v>
      </c>
      <c r="L340" s="140">
        <v>126.587</v>
      </c>
      <c r="M340" s="140">
        <v>163.63399999999999</v>
      </c>
      <c r="N340" s="140">
        <v>159.00899999999999</v>
      </c>
      <c r="O340" s="140">
        <v>234.61500000000001</v>
      </c>
      <c r="P340" s="141">
        <v>270.93799999999999</v>
      </c>
    </row>
    <row r="341" spans="1:16" ht="10.15" customHeight="1" x14ac:dyDescent="0.2">
      <c r="A341" s="12" t="s">
        <v>185</v>
      </c>
      <c r="B341" s="140">
        <v>231.51499999999999</v>
      </c>
      <c r="C341" s="140">
        <v>207.20500000000001</v>
      </c>
      <c r="D341" s="140">
        <v>238.56100000000001</v>
      </c>
      <c r="E341" s="140">
        <v>284.09500000000003</v>
      </c>
      <c r="F341" s="140">
        <v>223.91300000000001</v>
      </c>
      <c r="G341" s="140">
        <v>345.24900000000002</v>
      </c>
      <c r="H341" s="141">
        <v>296.60000000000002</v>
      </c>
      <c r="I341" s="140">
        <v>277.02800000000002</v>
      </c>
      <c r="J341" s="140">
        <v>180.202</v>
      </c>
      <c r="K341" s="140">
        <v>185.77500000000001</v>
      </c>
      <c r="L341" s="140">
        <v>126.831</v>
      </c>
      <c r="M341" s="140">
        <v>164.93600000000001</v>
      </c>
      <c r="N341" s="140">
        <v>157.5</v>
      </c>
      <c r="O341" s="140">
        <v>232.63</v>
      </c>
      <c r="P341" s="141">
        <v>271.363</v>
      </c>
    </row>
    <row r="342" spans="1:16" ht="10.15" customHeight="1" x14ac:dyDescent="0.2">
      <c r="A342" s="12" t="s">
        <v>186</v>
      </c>
      <c r="B342" s="140">
        <v>232.477</v>
      </c>
      <c r="C342" s="140">
        <v>207.39099999999999</v>
      </c>
      <c r="D342" s="140">
        <v>239.22900000000001</v>
      </c>
      <c r="E342" s="140">
        <v>284.74599999999998</v>
      </c>
      <c r="F342" s="140">
        <v>225.77799999999999</v>
      </c>
      <c r="G342" s="140">
        <v>348.93700000000001</v>
      </c>
      <c r="H342" s="141">
        <v>302.16699999999997</v>
      </c>
      <c r="I342" s="140">
        <v>275.11599999999999</v>
      </c>
      <c r="J342" s="140">
        <v>180.018</v>
      </c>
      <c r="K342" s="140">
        <v>185.054</v>
      </c>
      <c r="L342" s="140">
        <v>126.871</v>
      </c>
      <c r="M342" s="140">
        <v>165.40899999999999</v>
      </c>
      <c r="N342" s="140">
        <v>158.202</v>
      </c>
      <c r="O342" s="140">
        <v>231.81399999999999</v>
      </c>
      <c r="P342" s="141">
        <v>271.81200000000001</v>
      </c>
    </row>
    <row r="343" spans="1:16" ht="10.15" customHeight="1" x14ac:dyDescent="0.2">
      <c r="A343" s="12" t="s">
        <v>187</v>
      </c>
      <c r="B343" s="140">
        <v>232.00399999999999</v>
      </c>
      <c r="C343" s="140">
        <v>208.744</v>
      </c>
      <c r="D343" s="140">
        <v>235.83600000000001</v>
      </c>
      <c r="E343" s="140">
        <v>285.37700000000001</v>
      </c>
      <c r="F343" s="140">
        <v>225.24600000000001</v>
      </c>
      <c r="G343" s="140">
        <v>347.16199999999998</v>
      </c>
      <c r="H343" s="141">
        <v>303.12200000000001</v>
      </c>
      <c r="I343" s="140">
        <v>279.19400000000002</v>
      </c>
      <c r="J343" s="140">
        <v>179.57</v>
      </c>
      <c r="K343" s="140">
        <v>182.20099999999999</v>
      </c>
      <c r="L343" s="140">
        <v>127.336</v>
      </c>
      <c r="M343" s="140">
        <v>166.87899999999999</v>
      </c>
      <c r="N343" s="140">
        <v>157.38</v>
      </c>
      <c r="O343" s="140">
        <v>232.32300000000001</v>
      </c>
      <c r="P343" s="141">
        <v>273.08999999999997</v>
      </c>
    </row>
    <row r="344" spans="1:16" ht="10.15" customHeight="1" x14ac:dyDescent="0.2">
      <c r="A344" s="12" t="s">
        <v>188</v>
      </c>
      <c r="B344" s="140">
        <v>233.26900000000001</v>
      </c>
      <c r="C344" s="140">
        <v>209.34399999999999</v>
      </c>
      <c r="D344" s="140">
        <v>241.37100000000001</v>
      </c>
      <c r="E344" s="140">
        <v>286.649</v>
      </c>
      <c r="F344" s="140">
        <v>228.209</v>
      </c>
      <c r="G344" s="140">
        <v>350.86599999999999</v>
      </c>
      <c r="H344" s="141">
        <v>299.79599999999999</v>
      </c>
      <c r="I344" s="140">
        <v>280.55900000000003</v>
      </c>
      <c r="J344" s="140">
        <v>177.81399999999999</v>
      </c>
      <c r="K344" s="140">
        <v>178.35900000000001</v>
      </c>
      <c r="L344" s="140">
        <v>125.91500000000001</v>
      </c>
      <c r="M344" s="140">
        <v>166.31200000000001</v>
      </c>
      <c r="N344" s="140">
        <v>158.62200000000001</v>
      </c>
      <c r="O344" s="140">
        <v>227.303</v>
      </c>
      <c r="P344" s="141">
        <v>274.21199999999999</v>
      </c>
    </row>
    <row r="345" spans="1:16" ht="10.15" customHeight="1" x14ac:dyDescent="0.2">
      <c r="A345" s="12" t="s">
        <v>189</v>
      </c>
      <c r="B345" s="140">
        <v>232.923</v>
      </c>
      <c r="C345" s="140">
        <v>208.71899999999999</v>
      </c>
      <c r="D345" s="140">
        <v>242.767</v>
      </c>
      <c r="E345" s="141">
        <v>286.76100000000002</v>
      </c>
      <c r="F345" s="140">
        <v>229.79400000000001</v>
      </c>
      <c r="G345" s="140">
        <v>350.54599999999999</v>
      </c>
      <c r="H345" s="141">
        <v>300.88299999999998</v>
      </c>
      <c r="I345" s="140">
        <v>279.13799999999998</v>
      </c>
      <c r="J345" s="140">
        <v>179.52699999999999</v>
      </c>
      <c r="K345" s="140">
        <v>181.76499999999999</v>
      </c>
      <c r="L345" s="140">
        <v>126.271</v>
      </c>
      <c r="M345" s="140">
        <v>166.96299999999999</v>
      </c>
      <c r="N345" s="140">
        <v>158.70400000000001</v>
      </c>
      <c r="O345" s="140">
        <v>228.197</v>
      </c>
      <c r="P345" s="141">
        <v>276.20600000000002</v>
      </c>
    </row>
    <row r="346" spans="1:16" ht="10.15" customHeight="1" x14ac:dyDescent="0.2">
      <c r="A346" s="12" t="s">
        <v>190</v>
      </c>
      <c r="B346" s="140">
        <v>233.429</v>
      </c>
      <c r="C346" s="140">
        <v>209.56299999999999</v>
      </c>
      <c r="D346" s="140">
        <v>245.33600000000001</v>
      </c>
      <c r="E346" s="141">
        <v>289.53300000000002</v>
      </c>
      <c r="F346" s="141">
        <v>229.959</v>
      </c>
      <c r="G346" s="140">
        <v>348.64299999999997</v>
      </c>
      <c r="H346" s="141">
        <v>304.21499999999997</v>
      </c>
      <c r="I346" s="140">
        <v>285.755</v>
      </c>
      <c r="J346" s="140">
        <v>180.136</v>
      </c>
      <c r="K346" s="140">
        <v>182.751</v>
      </c>
      <c r="L346" s="140">
        <v>127.306</v>
      </c>
      <c r="M346" s="140">
        <v>167.90600000000001</v>
      </c>
      <c r="N346" s="140">
        <v>158.33199999999999</v>
      </c>
      <c r="O346" s="140">
        <v>230.31100000000001</v>
      </c>
      <c r="P346" s="141">
        <v>278.12700000000001</v>
      </c>
    </row>
    <row r="347" spans="1:16" ht="10.15" customHeight="1" x14ac:dyDescent="0.2">
      <c r="A347" s="12" t="s">
        <v>191</v>
      </c>
      <c r="B347" s="140">
        <v>234.13</v>
      </c>
      <c r="C347" s="140">
        <v>208.501</v>
      </c>
      <c r="D347" s="140">
        <v>248.82300000000001</v>
      </c>
      <c r="E347" s="140">
        <v>288.99</v>
      </c>
      <c r="F347" s="140">
        <v>229.85499999999999</v>
      </c>
      <c r="G347" s="140">
        <v>346.96899999999999</v>
      </c>
      <c r="H347" s="141">
        <v>304.40600000000001</v>
      </c>
      <c r="I347" s="140">
        <v>285.18700000000001</v>
      </c>
      <c r="J347" s="140">
        <v>182.27699999999999</v>
      </c>
      <c r="K347" s="140">
        <v>186.827</v>
      </c>
      <c r="L347" s="140">
        <v>127.76900000000001</v>
      </c>
      <c r="M347" s="140">
        <v>166.505</v>
      </c>
      <c r="N347" s="140">
        <v>159.018</v>
      </c>
      <c r="O347" s="140">
        <v>229.47399999999999</v>
      </c>
      <c r="P347" s="141">
        <v>279.13499999999999</v>
      </c>
    </row>
    <row r="348" spans="1:16" ht="10.15" customHeight="1" x14ac:dyDescent="0.2">
      <c r="A348" s="12" t="s">
        <v>192</v>
      </c>
      <c r="B348" s="140">
        <v>234.881</v>
      </c>
      <c r="C348" s="140">
        <v>209.51599999999999</v>
      </c>
      <c r="D348" s="140">
        <v>250.19800000000001</v>
      </c>
      <c r="E348" s="140">
        <v>292.06900000000002</v>
      </c>
      <c r="F348" s="140">
        <v>229.12200000000001</v>
      </c>
      <c r="G348" s="140">
        <v>355.55399999999997</v>
      </c>
      <c r="H348" s="141">
        <v>305.50700000000001</v>
      </c>
      <c r="I348" s="140">
        <v>287.62599999999998</v>
      </c>
      <c r="J348" s="140">
        <v>184.49</v>
      </c>
      <c r="K348" s="140">
        <v>190.11799999999999</v>
      </c>
      <c r="L348" s="140">
        <v>129.607</v>
      </c>
      <c r="M348" s="140">
        <v>165.89099999999999</v>
      </c>
      <c r="N348" s="140">
        <v>159.102</v>
      </c>
      <c r="O348" s="140">
        <v>232.58699999999999</v>
      </c>
      <c r="P348" s="141">
        <v>281.50599999999997</v>
      </c>
    </row>
    <row r="349" spans="1:16" ht="10.15" customHeight="1" x14ac:dyDescent="0.2">
      <c r="A349" s="12" t="s">
        <v>193</v>
      </c>
      <c r="B349" s="140">
        <v>235.38300000000001</v>
      </c>
      <c r="C349" s="140">
        <v>214.923</v>
      </c>
      <c r="D349" s="140">
        <v>249.95599999999999</v>
      </c>
      <c r="E349" s="140">
        <v>294.625</v>
      </c>
      <c r="F349" s="140">
        <v>236.61500000000001</v>
      </c>
      <c r="G349" s="140">
        <v>357.54300000000001</v>
      </c>
      <c r="H349" s="141">
        <v>305.05099999999999</v>
      </c>
      <c r="I349" s="140">
        <v>291.80399999999997</v>
      </c>
      <c r="J349" s="140">
        <v>186.387</v>
      </c>
      <c r="K349" s="140">
        <v>191.72800000000001</v>
      </c>
      <c r="L349" s="140">
        <v>130.96</v>
      </c>
      <c r="M349" s="140">
        <v>168.29400000000001</v>
      </c>
      <c r="N349" s="140">
        <v>158.96600000000001</v>
      </c>
      <c r="O349" s="140">
        <v>237.13300000000001</v>
      </c>
      <c r="P349" s="141">
        <v>284.20499999999998</v>
      </c>
    </row>
    <row r="350" spans="1:16" ht="10.15" customHeight="1" x14ac:dyDescent="0.2">
      <c r="A350" s="12" t="s">
        <v>194</v>
      </c>
      <c r="B350" s="140">
        <v>238.49199999999999</v>
      </c>
      <c r="C350" s="140">
        <v>211.673</v>
      </c>
      <c r="D350" s="140">
        <v>246.66300000000001</v>
      </c>
      <c r="E350" s="140">
        <v>295.90899999999999</v>
      </c>
      <c r="F350" s="140">
        <v>238.34299999999999</v>
      </c>
      <c r="G350" s="140">
        <v>362.98899999999998</v>
      </c>
      <c r="H350" s="141">
        <v>305.43400000000003</v>
      </c>
      <c r="I350" s="140">
        <v>289.68400000000003</v>
      </c>
      <c r="J350" s="140">
        <v>185.119</v>
      </c>
      <c r="K350" s="140">
        <v>189.70400000000001</v>
      </c>
      <c r="L350" s="140">
        <v>130.46</v>
      </c>
      <c r="M350" s="140">
        <v>164.018</v>
      </c>
      <c r="N350" s="140">
        <v>161.31800000000001</v>
      </c>
      <c r="O350" s="140">
        <v>233.066</v>
      </c>
      <c r="P350" s="141">
        <v>285.50700000000001</v>
      </c>
    </row>
    <row r="351" spans="1:16" ht="10.15" customHeight="1" x14ac:dyDescent="0.2">
      <c r="A351" s="12" t="s">
        <v>195</v>
      </c>
      <c r="B351" s="141">
        <v>241.25</v>
      </c>
      <c r="C351" s="140">
        <v>211.733</v>
      </c>
      <c r="D351" s="140">
        <v>248.322</v>
      </c>
      <c r="E351" s="140">
        <v>297.279</v>
      </c>
      <c r="F351" s="140">
        <v>241.59700000000001</v>
      </c>
      <c r="G351" s="140">
        <v>361.14</v>
      </c>
      <c r="H351" s="140">
        <v>307.68299999999999</v>
      </c>
      <c r="I351" s="159">
        <v>291.32600000000002</v>
      </c>
      <c r="J351" s="159">
        <v>186.72300000000001</v>
      </c>
      <c r="K351" s="159">
        <v>191.613</v>
      </c>
      <c r="L351" s="159">
        <v>132.31700000000001</v>
      </c>
      <c r="M351" s="159">
        <v>169.56899999999999</v>
      </c>
      <c r="N351" s="159">
        <v>164.70400000000001</v>
      </c>
      <c r="O351" s="159">
        <v>236.785</v>
      </c>
      <c r="P351" s="159">
        <v>272.93700000000001</v>
      </c>
    </row>
    <row r="352" spans="1:16" ht="10.15" customHeight="1" x14ac:dyDescent="0.2">
      <c r="A352" s="16"/>
      <c r="B352" s="141"/>
      <c r="C352" s="140"/>
      <c r="D352" s="140"/>
      <c r="E352" s="140"/>
      <c r="F352" s="140"/>
      <c r="G352" s="140"/>
      <c r="H352" s="140"/>
      <c r="I352" s="159"/>
      <c r="J352" s="159"/>
      <c r="K352" s="159"/>
      <c r="L352" s="159"/>
      <c r="M352" s="159"/>
      <c r="N352" s="159"/>
      <c r="O352" s="159"/>
      <c r="P352" s="159"/>
    </row>
    <row r="353" spans="1:16" ht="10.15" customHeight="1" x14ac:dyDescent="0.2">
      <c r="A353" s="83">
        <v>2022</v>
      </c>
      <c r="B353" s="141"/>
      <c r="C353" s="141"/>
      <c r="D353" s="141"/>
      <c r="E353" s="141"/>
      <c r="F353" s="141"/>
      <c r="G353" s="141"/>
      <c r="H353" s="141"/>
      <c r="I353" s="141"/>
      <c r="J353" s="141"/>
      <c r="K353" s="141"/>
      <c r="L353" s="141"/>
      <c r="M353" s="141"/>
      <c r="N353" s="141"/>
      <c r="O353" s="141"/>
      <c r="P353" s="141"/>
    </row>
    <row r="354" spans="1:16" ht="10.15" customHeight="1" x14ac:dyDescent="0.2">
      <c r="A354" s="12" t="s">
        <v>184</v>
      </c>
      <c r="B354" s="141">
        <v>245.15799999999999</v>
      </c>
      <c r="C354" s="140">
        <v>217.25899999999999</v>
      </c>
      <c r="D354" s="140">
        <v>264.47800000000001</v>
      </c>
      <c r="E354" s="140">
        <v>302.24200000000002</v>
      </c>
      <c r="F354" s="140">
        <v>238.16499999999999</v>
      </c>
      <c r="G354" s="140">
        <v>365.274</v>
      </c>
      <c r="H354" s="140">
        <v>315.21699999999998</v>
      </c>
      <c r="I354" s="159">
        <v>298.28199999999998</v>
      </c>
      <c r="J354" s="159">
        <v>188.71899999999999</v>
      </c>
      <c r="K354" s="159">
        <v>191.56800000000001</v>
      </c>
      <c r="L354" s="159">
        <v>133.25</v>
      </c>
      <c r="M354" s="159">
        <v>175.22</v>
      </c>
      <c r="N354" s="159">
        <v>166.65799999999999</v>
      </c>
      <c r="O354" s="159">
        <v>237.23099999999999</v>
      </c>
      <c r="P354" s="159">
        <v>289.77199999999999</v>
      </c>
    </row>
    <row r="355" spans="1:16" ht="10.15" customHeight="1" x14ac:dyDescent="0.2">
      <c r="A355" s="12" t="s">
        <v>185</v>
      </c>
      <c r="B355" s="141">
        <v>247.83199999999999</v>
      </c>
      <c r="C355" s="140">
        <v>219.55799999999999</v>
      </c>
      <c r="D355" s="140">
        <v>266.13299999999998</v>
      </c>
      <c r="E355" s="140">
        <v>306.19299999999998</v>
      </c>
      <c r="F355" s="140">
        <v>240.81200000000001</v>
      </c>
      <c r="G355" s="140">
        <v>367.584</v>
      </c>
      <c r="H355" s="140">
        <v>319.04300000000001</v>
      </c>
      <c r="I355" s="159">
        <v>303.53500000000003</v>
      </c>
      <c r="J355" s="159">
        <v>192.21</v>
      </c>
      <c r="K355" s="159">
        <v>195.887</v>
      </c>
      <c r="L355" s="159">
        <v>135.22399999999999</v>
      </c>
      <c r="M355" s="159">
        <v>176.10499999999999</v>
      </c>
      <c r="N355" s="159">
        <v>168.71100000000001</v>
      </c>
      <c r="O355" s="159">
        <v>240.37299999999999</v>
      </c>
      <c r="P355" s="159">
        <v>292.79399999999998</v>
      </c>
    </row>
    <row r="356" spans="1:16" ht="10.15" customHeight="1" x14ac:dyDescent="0.2">
      <c r="A356" s="12" t="s">
        <v>186</v>
      </c>
      <c r="B356" s="141">
        <v>251.096</v>
      </c>
      <c r="C356" s="140">
        <v>223.01900000000001</v>
      </c>
      <c r="D356" s="140">
        <v>273.10599999999999</v>
      </c>
      <c r="E356" s="140">
        <v>311.60599999999999</v>
      </c>
      <c r="F356" s="140">
        <v>246.61799999999999</v>
      </c>
      <c r="G356" s="140">
        <v>369.642</v>
      </c>
      <c r="H356" s="140">
        <v>322.17500000000001</v>
      </c>
      <c r="I356" s="159">
        <v>308.50400000000002</v>
      </c>
      <c r="J356" s="159">
        <v>194.34200000000001</v>
      </c>
      <c r="K356" s="159">
        <v>198.58500000000001</v>
      </c>
      <c r="L356" s="159">
        <v>136.76599999999999</v>
      </c>
      <c r="M356" s="159">
        <v>179.60900000000001</v>
      </c>
      <c r="N356" s="159">
        <v>170.255</v>
      </c>
      <c r="O356" s="159">
        <v>239.41800000000001</v>
      </c>
      <c r="P356" s="159">
        <v>295.72800000000001</v>
      </c>
    </row>
    <row r="357" spans="1:16" ht="10.15" customHeight="1" x14ac:dyDescent="0.2">
      <c r="A357" s="12" t="s">
        <v>187</v>
      </c>
      <c r="B357" s="141">
        <v>250.61099999999999</v>
      </c>
      <c r="C357" s="140">
        <v>222.745</v>
      </c>
      <c r="D357" s="140">
        <v>268.74799999999999</v>
      </c>
      <c r="E357" s="140">
        <v>314.78699999999998</v>
      </c>
      <c r="F357" s="140">
        <v>252.613</v>
      </c>
      <c r="G357" s="140">
        <v>376.97300000000001</v>
      </c>
      <c r="H357" s="140">
        <v>325.06200000000001</v>
      </c>
      <c r="I357" s="159">
        <v>311.94900000000001</v>
      </c>
      <c r="J357" s="159">
        <v>197.13800000000001</v>
      </c>
      <c r="K357" s="159">
        <v>198.97800000000001</v>
      </c>
      <c r="L357" s="159">
        <v>139.18799999999999</v>
      </c>
      <c r="M357" s="159">
        <v>179.99100000000001</v>
      </c>
      <c r="N357" s="159">
        <v>168.89500000000001</v>
      </c>
      <c r="O357" s="159">
        <v>243.17500000000001</v>
      </c>
      <c r="P357" s="159">
        <v>298.71100000000001</v>
      </c>
    </row>
    <row r="358" spans="1:16" ht="10.15" customHeight="1" x14ac:dyDescent="0.2">
      <c r="A358" s="12" t="s">
        <v>188</v>
      </c>
      <c r="B358" s="141">
        <v>252.071</v>
      </c>
      <c r="C358" s="140">
        <v>228.791</v>
      </c>
      <c r="D358" s="140">
        <v>274.327</v>
      </c>
      <c r="E358" s="140">
        <v>319.93</v>
      </c>
      <c r="F358" s="140">
        <v>255.99299999999999</v>
      </c>
      <c r="G358" s="140">
        <v>379.27800000000002</v>
      </c>
      <c r="H358" s="140">
        <v>335.04300000000001</v>
      </c>
      <c r="I358" s="159">
        <v>318.04199999999997</v>
      </c>
      <c r="J358" s="159">
        <v>199.166</v>
      </c>
      <c r="K358" s="159">
        <v>201.904</v>
      </c>
      <c r="L358" s="159">
        <v>139.624</v>
      </c>
      <c r="M358" s="159">
        <v>186.79900000000001</v>
      </c>
      <c r="N358" s="159">
        <v>168.48500000000001</v>
      </c>
      <c r="O358" s="159">
        <v>249.20099999999999</v>
      </c>
      <c r="P358" s="159">
        <v>302.03800000000001</v>
      </c>
    </row>
    <row r="359" spans="1:16" ht="10.15" customHeight="1" x14ac:dyDescent="0.2">
      <c r="A359" s="12" t="s">
        <v>189</v>
      </c>
      <c r="B359" s="141">
        <v>254.87700000000001</v>
      </c>
      <c r="C359" s="140">
        <v>232.417</v>
      </c>
      <c r="D359" s="140">
        <v>289.43900000000002</v>
      </c>
      <c r="E359" s="140">
        <v>326.37799999999999</v>
      </c>
      <c r="F359" s="140">
        <v>262.495</v>
      </c>
      <c r="G359" s="140">
        <v>385.93700000000001</v>
      </c>
      <c r="H359" s="140">
        <v>341.17500000000001</v>
      </c>
      <c r="I359" s="159">
        <v>321.86599999999999</v>
      </c>
      <c r="J359" s="159">
        <v>200.876</v>
      </c>
      <c r="K359" s="159">
        <v>201.77</v>
      </c>
      <c r="L359" s="159">
        <v>141.602</v>
      </c>
      <c r="M359" s="159">
        <v>186.404</v>
      </c>
      <c r="N359" s="159">
        <v>169.68799999999999</v>
      </c>
      <c r="O359" s="159">
        <v>256.80399999999997</v>
      </c>
      <c r="P359" s="159">
        <v>305.041</v>
      </c>
    </row>
    <row r="360" spans="1:16" ht="10.15" customHeight="1" x14ac:dyDescent="0.2">
      <c r="A360" s="12" t="s">
        <v>190</v>
      </c>
      <c r="B360" s="141">
        <v>260.05799999999999</v>
      </c>
      <c r="C360" s="140">
        <v>237.501</v>
      </c>
      <c r="D360" s="140">
        <v>301.12099999999998</v>
      </c>
      <c r="E360" s="140">
        <v>332.96800000000002</v>
      </c>
      <c r="F360" s="140">
        <v>267.762</v>
      </c>
      <c r="G360" s="140">
        <v>393.50700000000001</v>
      </c>
      <c r="H360" s="140">
        <v>346.85700000000003</v>
      </c>
      <c r="I360" s="159">
        <v>328.36599999999999</v>
      </c>
      <c r="J360" s="159">
        <v>204.94399999999999</v>
      </c>
      <c r="K360" s="159">
        <v>206.35300000000001</v>
      </c>
      <c r="L360" s="159">
        <v>143.72399999999999</v>
      </c>
      <c r="M360" s="159">
        <v>188.49700000000001</v>
      </c>
      <c r="N360" s="159">
        <v>173.142</v>
      </c>
      <c r="O360" s="159">
        <v>256.38600000000002</v>
      </c>
      <c r="P360" s="159">
        <v>308.53199999999998</v>
      </c>
    </row>
    <row r="361" spans="1:16" ht="10.15" customHeight="1" x14ac:dyDescent="0.2">
      <c r="A361" s="12" t="s">
        <v>191</v>
      </c>
      <c r="B361" s="141">
        <v>263.97199999999998</v>
      </c>
      <c r="C361" s="140">
        <v>241.68299999999999</v>
      </c>
      <c r="D361" s="140">
        <v>306.85500000000002</v>
      </c>
      <c r="E361" s="140">
        <v>336.399</v>
      </c>
      <c r="F361" s="140">
        <v>267.62900000000002</v>
      </c>
      <c r="G361" s="140">
        <v>403.71100000000001</v>
      </c>
      <c r="H361" s="140">
        <v>348.20699999999999</v>
      </c>
      <c r="I361" s="159">
        <v>332.15600000000001</v>
      </c>
      <c r="J361" s="159">
        <v>206.69300000000001</v>
      </c>
      <c r="K361" s="159">
        <v>210.887</v>
      </c>
      <c r="L361" s="159">
        <v>144.91</v>
      </c>
      <c r="M361" s="159">
        <v>194.21299999999999</v>
      </c>
      <c r="N361" s="159">
        <v>176.422</v>
      </c>
      <c r="O361" s="159">
        <v>261.63200000000001</v>
      </c>
      <c r="P361" s="159">
        <v>310.875</v>
      </c>
    </row>
    <row r="362" spans="1:16" ht="10.15" customHeight="1" x14ac:dyDescent="0.2">
      <c r="A362" s="12" t="s">
        <v>192</v>
      </c>
      <c r="B362" s="141">
        <v>268.63900000000001</v>
      </c>
      <c r="C362" s="140">
        <v>245.28</v>
      </c>
      <c r="D362" s="140">
        <v>310.84199999999998</v>
      </c>
      <c r="E362" s="140">
        <v>339.33600000000001</v>
      </c>
      <c r="F362" s="140">
        <v>267.05900000000003</v>
      </c>
      <c r="G362" s="140">
        <v>405.57799999999997</v>
      </c>
      <c r="H362" s="140">
        <v>354.39299999999997</v>
      </c>
      <c r="I362" s="159">
        <v>337.00400000000002</v>
      </c>
      <c r="J362" s="159">
        <v>208.33199999999999</v>
      </c>
      <c r="K362" s="159">
        <v>213.733</v>
      </c>
      <c r="L362" s="159">
        <v>146.49199999999999</v>
      </c>
      <c r="M362" s="159">
        <v>196.79900000000001</v>
      </c>
      <c r="N362" s="159">
        <v>179.917</v>
      </c>
      <c r="O362" s="159">
        <v>264.25900000000001</v>
      </c>
      <c r="P362" s="159">
        <v>313.142</v>
      </c>
    </row>
    <row r="363" spans="1:16" ht="10.15" customHeight="1" x14ac:dyDescent="0.2">
      <c r="A363" s="12" t="s">
        <v>193</v>
      </c>
      <c r="B363" s="141">
        <v>270.46499999999997</v>
      </c>
      <c r="C363" s="140">
        <v>245.17500000000001</v>
      </c>
      <c r="D363" s="140">
        <v>311.38799999999998</v>
      </c>
      <c r="E363" s="140">
        <v>341.49200000000002</v>
      </c>
      <c r="F363" s="140">
        <v>268.971</v>
      </c>
      <c r="G363" s="140">
        <v>412.327</v>
      </c>
      <c r="H363" s="140">
        <v>354.60899999999998</v>
      </c>
      <c r="I363" s="159">
        <v>339.755</v>
      </c>
      <c r="J363" s="159">
        <v>210.12100000000001</v>
      </c>
      <c r="K363" s="159">
        <v>217.011</v>
      </c>
      <c r="L363" s="159">
        <v>147.31200000000001</v>
      </c>
      <c r="M363" s="159">
        <v>199.73099999999999</v>
      </c>
      <c r="N363" s="159">
        <v>181.48500000000001</v>
      </c>
      <c r="O363" s="159">
        <v>268.78500000000003</v>
      </c>
      <c r="P363" s="159">
        <v>315.32299999999998</v>
      </c>
    </row>
    <row r="364" spans="1:16" ht="10.15" customHeight="1" x14ac:dyDescent="0.2">
      <c r="A364" s="12" t="s">
        <v>194</v>
      </c>
      <c r="B364" s="141">
        <v>269.63799999999998</v>
      </c>
      <c r="C364" s="140">
        <v>241.49799999999999</v>
      </c>
      <c r="D364" s="140">
        <v>308.154</v>
      </c>
      <c r="E364" s="140">
        <v>344.39299999999997</v>
      </c>
      <c r="F364" s="140">
        <v>270.00400000000002</v>
      </c>
      <c r="G364" s="140">
        <v>419.42</v>
      </c>
      <c r="H364" s="140">
        <v>359.26900000000001</v>
      </c>
      <c r="I364" s="159">
        <v>337.54399999999998</v>
      </c>
      <c r="J364" s="159">
        <v>209.50700000000001</v>
      </c>
      <c r="K364" s="159">
        <v>213.934</v>
      </c>
      <c r="L364" s="159">
        <v>147.63900000000001</v>
      </c>
      <c r="M364" s="159">
        <v>198.28</v>
      </c>
      <c r="N364" s="159">
        <v>182.05</v>
      </c>
      <c r="O364" s="159">
        <v>273.77600000000001</v>
      </c>
      <c r="P364" s="159">
        <v>315.85700000000003</v>
      </c>
    </row>
    <row r="365" spans="1:16" ht="10.15" customHeight="1" x14ac:dyDescent="0.2">
      <c r="A365" s="12" t="s">
        <v>195</v>
      </c>
      <c r="B365" s="141">
        <v>270.762</v>
      </c>
      <c r="C365" s="140">
        <v>241.983</v>
      </c>
      <c r="D365" s="140">
        <v>306.46899999999999</v>
      </c>
      <c r="E365" s="140">
        <v>345.029</v>
      </c>
      <c r="F365" s="140">
        <v>272.97800000000001</v>
      </c>
      <c r="G365" s="140">
        <v>424.97699999999998</v>
      </c>
      <c r="H365" s="140">
        <v>360.38099999999997</v>
      </c>
      <c r="I365" s="159">
        <v>337.75799999999998</v>
      </c>
      <c r="J365" s="159">
        <v>210.32400000000001</v>
      </c>
      <c r="K365" s="159">
        <v>216.53399999999999</v>
      </c>
      <c r="L365" s="159">
        <v>147.68600000000001</v>
      </c>
      <c r="M365" s="159">
        <v>200.39599999999999</v>
      </c>
      <c r="N365" s="159">
        <v>183.81</v>
      </c>
      <c r="O365" s="159">
        <v>272.22899999999998</v>
      </c>
      <c r="P365" s="159">
        <v>316.839</v>
      </c>
    </row>
    <row r="366" spans="1:16" ht="10.15" customHeight="1" x14ac:dyDescent="0.2">
      <c r="A366" s="16"/>
      <c r="B366" s="141"/>
      <c r="C366" s="140"/>
      <c r="D366" s="140"/>
      <c r="E366" s="140"/>
      <c r="F366" s="140"/>
      <c r="G366" s="140"/>
      <c r="H366" s="140"/>
      <c r="I366" s="159"/>
      <c r="J366" s="159"/>
      <c r="K366" s="159"/>
      <c r="L366" s="159"/>
      <c r="M366" s="159"/>
      <c r="N366" s="159"/>
      <c r="O366" s="159"/>
      <c r="P366" s="159"/>
    </row>
    <row r="367" spans="1:16" ht="10.15" customHeight="1" x14ac:dyDescent="0.2">
      <c r="A367" s="16">
        <v>2023</v>
      </c>
      <c r="B367" s="141"/>
      <c r="C367" s="140"/>
      <c r="D367" s="140"/>
      <c r="E367" s="140"/>
      <c r="F367" s="140"/>
      <c r="G367" s="140"/>
      <c r="H367" s="140"/>
      <c r="I367" s="159"/>
      <c r="J367" s="159"/>
      <c r="K367" s="159"/>
      <c r="L367" s="159"/>
      <c r="M367" s="159"/>
      <c r="N367" s="159"/>
      <c r="O367" s="159"/>
      <c r="P367" s="159"/>
    </row>
    <row r="368" spans="1:16" ht="10.15" customHeight="1" x14ac:dyDescent="0.2">
      <c r="A368" s="12" t="s">
        <v>184</v>
      </c>
      <c r="B368" s="141">
        <v>275.471</v>
      </c>
      <c r="C368" s="140">
        <v>246.607</v>
      </c>
      <c r="D368" s="140">
        <v>318.54000000000002</v>
      </c>
      <c r="E368" s="140">
        <v>349.29399999999998</v>
      </c>
      <c r="F368" s="140">
        <v>273.96199999999999</v>
      </c>
      <c r="G368" s="140">
        <v>424.714</v>
      </c>
      <c r="H368" s="140">
        <v>366.553</v>
      </c>
      <c r="I368" s="159">
        <v>343.37299999999999</v>
      </c>
      <c r="J368" s="159">
        <v>213.35900000000001</v>
      </c>
      <c r="K368" s="159">
        <v>219.03700000000001</v>
      </c>
      <c r="L368" s="159">
        <v>149.89400000000001</v>
      </c>
      <c r="M368" s="159">
        <v>198.517</v>
      </c>
      <c r="N368" s="159">
        <v>186.999</v>
      </c>
      <c r="O368" s="159">
        <v>275.86500000000001</v>
      </c>
      <c r="P368" s="159">
        <v>319.13600000000002</v>
      </c>
    </row>
    <row r="369" spans="1:16" ht="10.15" customHeight="1" x14ac:dyDescent="0.2">
      <c r="A369" s="12" t="s">
        <v>185</v>
      </c>
      <c r="B369" s="141">
        <v>276.77499999999998</v>
      </c>
      <c r="C369" s="140">
        <v>252.1</v>
      </c>
      <c r="D369" s="140">
        <v>318.911</v>
      </c>
      <c r="E369" s="140">
        <v>350.77199999999999</v>
      </c>
      <c r="F369" s="140">
        <v>270.99</v>
      </c>
      <c r="G369" s="140">
        <v>426.35899999999998</v>
      </c>
      <c r="H369" s="140">
        <v>369.452</v>
      </c>
      <c r="I369" s="159">
        <v>343.55200000000002</v>
      </c>
      <c r="J369" s="159">
        <v>215.92500000000001</v>
      </c>
      <c r="K369" s="159">
        <v>220.774</v>
      </c>
      <c r="L369" s="159">
        <v>152.554</v>
      </c>
      <c r="M369" s="159">
        <v>202.00899999999999</v>
      </c>
      <c r="N369" s="159">
        <v>186.57400000000001</v>
      </c>
      <c r="O369" s="159">
        <v>273.87</v>
      </c>
      <c r="P369" s="159">
        <v>320.56900000000002</v>
      </c>
    </row>
    <row r="370" spans="1:16" ht="10.15" customHeight="1" x14ac:dyDescent="0.2">
      <c r="A370" s="103" t="s">
        <v>186</v>
      </c>
      <c r="B370" s="141">
        <v>276.16000000000003</v>
      </c>
      <c r="C370" s="140">
        <v>251.33500000000001</v>
      </c>
      <c r="D370" s="140">
        <v>320.89699999999999</v>
      </c>
      <c r="E370" s="140">
        <v>353.86599999999999</v>
      </c>
      <c r="F370" s="140">
        <v>277.52300000000002</v>
      </c>
      <c r="G370" s="140">
        <v>430.51299999999998</v>
      </c>
      <c r="H370" s="140">
        <v>372.11099999999999</v>
      </c>
      <c r="I370" s="159">
        <v>349.61599999999999</v>
      </c>
      <c r="J370" s="159">
        <v>216.32900000000001</v>
      </c>
      <c r="K370" s="159">
        <v>221.50399999999999</v>
      </c>
      <c r="L370" s="159">
        <v>152.97300000000001</v>
      </c>
      <c r="M370" s="159">
        <v>200.41499999999999</v>
      </c>
      <c r="N370" s="159">
        <v>186.643</v>
      </c>
      <c r="O370" s="159">
        <v>276.08800000000002</v>
      </c>
      <c r="P370" s="159">
        <v>320.863</v>
      </c>
    </row>
    <row r="371" spans="1:16" ht="10.15" customHeight="1" x14ac:dyDescent="0.2">
      <c r="A371" s="103" t="s">
        <v>187</v>
      </c>
      <c r="B371" s="141">
        <v>276.858</v>
      </c>
      <c r="C371" s="140">
        <v>252.124</v>
      </c>
      <c r="D371" s="140">
        <v>316.654</v>
      </c>
      <c r="E371" s="140">
        <v>353.74200000000002</v>
      </c>
      <c r="F371" s="140">
        <v>277.74799999999999</v>
      </c>
      <c r="G371" s="140">
        <v>431.00400000000002</v>
      </c>
      <c r="H371" s="140">
        <v>370.88499999999999</v>
      </c>
      <c r="I371" s="159">
        <v>349.91800000000001</v>
      </c>
      <c r="J371" s="159">
        <v>215.833</v>
      </c>
      <c r="K371" s="159">
        <v>222.68700000000001</v>
      </c>
      <c r="L371" s="159">
        <v>152.26599999999999</v>
      </c>
      <c r="M371" s="159">
        <v>200.39099999999999</v>
      </c>
      <c r="N371" s="159">
        <v>187.32599999999999</v>
      </c>
      <c r="O371" s="159">
        <v>274.41500000000002</v>
      </c>
      <c r="P371" s="159">
        <v>321.56599999999997</v>
      </c>
    </row>
    <row r="372" spans="1:16" ht="10.15" customHeight="1" x14ac:dyDescent="0.2">
      <c r="A372" s="103" t="s">
        <v>188</v>
      </c>
      <c r="B372" s="141">
        <v>277.90600000000001</v>
      </c>
      <c r="C372" s="140">
        <v>254.136</v>
      </c>
      <c r="D372" s="140">
        <v>321.22199999999998</v>
      </c>
      <c r="E372" s="140">
        <v>354.19499999999999</v>
      </c>
      <c r="F372" s="140">
        <v>277.73599999999999</v>
      </c>
      <c r="G372" s="140">
        <v>429.988</v>
      </c>
      <c r="H372" s="140">
        <v>371.75799999999998</v>
      </c>
      <c r="I372" s="159">
        <v>371.75799999999998</v>
      </c>
      <c r="J372" s="159">
        <v>216.46</v>
      </c>
      <c r="K372" s="159">
        <v>221.11600000000001</v>
      </c>
      <c r="L372" s="159">
        <v>153.58099999999999</v>
      </c>
      <c r="M372" s="159">
        <v>202.958</v>
      </c>
      <c r="N372" s="159">
        <v>187.94900000000001</v>
      </c>
      <c r="O372" s="159">
        <v>269.03699999999998</v>
      </c>
      <c r="P372" s="159">
        <v>322.24900000000002</v>
      </c>
    </row>
    <row r="373" spans="1:16" ht="10.15" customHeight="1" x14ac:dyDescent="0.2">
      <c r="A373" s="103" t="s">
        <v>189</v>
      </c>
      <c r="B373" s="141">
        <v>282.81299999999999</v>
      </c>
      <c r="C373" s="140">
        <v>258.142</v>
      </c>
      <c r="D373" s="140">
        <v>324.483</v>
      </c>
      <c r="E373" s="140">
        <v>355.07400000000001</v>
      </c>
      <c r="F373" s="140">
        <v>280.70600000000002</v>
      </c>
      <c r="G373" s="140">
        <v>431.68099999999998</v>
      </c>
      <c r="H373" s="140">
        <v>369.39600000000002</v>
      </c>
      <c r="I373" s="159">
        <v>352.029</v>
      </c>
      <c r="J373" s="159">
        <v>216.14599999999999</v>
      </c>
      <c r="K373" s="159">
        <v>220.12299999999999</v>
      </c>
      <c r="L373" s="159">
        <v>153.17500000000001</v>
      </c>
      <c r="M373" s="159">
        <v>202.40199999999999</v>
      </c>
      <c r="N373" s="159">
        <v>192.06200000000001</v>
      </c>
      <c r="O373" s="159">
        <v>270.42599999999999</v>
      </c>
      <c r="P373" s="159">
        <v>322.55599999999998</v>
      </c>
    </row>
    <row r="374" spans="1:16" ht="10.15" customHeight="1" x14ac:dyDescent="0.2">
      <c r="A374" s="84" t="s">
        <v>190</v>
      </c>
      <c r="B374" s="141">
        <v>283.315</v>
      </c>
      <c r="C374" s="140">
        <v>260.529</v>
      </c>
      <c r="D374" s="140">
        <v>326.61099999999999</v>
      </c>
      <c r="E374" s="140">
        <v>356.37700000000001</v>
      </c>
      <c r="F374" s="140">
        <v>281.392</v>
      </c>
      <c r="G374" s="140">
        <v>435.62</v>
      </c>
      <c r="H374" s="140">
        <v>370.79</v>
      </c>
      <c r="I374" s="159">
        <v>352.71199999999999</v>
      </c>
      <c r="J374" s="159">
        <v>216.05600000000001</v>
      </c>
      <c r="K374" s="159">
        <v>219.834</v>
      </c>
      <c r="L374" s="159">
        <v>152.917</v>
      </c>
      <c r="M374" s="159">
        <v>203.09100000000001</v>
      </c>
      <c r="N374" s="159">
        <v>192.34399999999999</v>
      </c>
      <c r="O374" s="159">
        <v>272.48200000000003</v>
      </c>
      <c r="P374" s="159">
        <v>323.52300000000002</v>
      </c>
    </row>
    <row r="375" spans="1:16" ht="10.15" customHeight="1" x14ac:dyDescent="0.2">
      <c r="A375" s="84" t="s">
        <v>191</v>
      </c>
      <c r="B375" s="141">
        <v>285.14400000000001</v>
      </c>
      <c r="C375" s="140">
        <v>263.00099999999998</v>
      </c>
      <c r="D375" s="140">
        <v>324.17</v>
      </c>
      <c r="E375" s="140">
        <v>356.56299999999999</v>
      </c>
      <c r="F375" s="140">
        <v>278.23599999999999</v>
      </c>
      <c r="G375" s="140">
        <v>434.697</v>
      </c>
      <c r="H375" s="140">
        <v>373.07100000000003</v>
      </c>
      <c r="I375" s="159">
        <v>354.428</v>
      </c>
      <c r="J375" s="159">
        <v>216.642</v>
      </c>
      <c r="K375" s="159">
        <v>223.66800000000001</v>
      </c>
      <c r="L375" s="159">
        <v>152.64099999999999</v>
      </c>
      <c r="M375" s="159">
        <v>200.38800000000001</v>
      </c>
      <c r="N375" s="159">
        <v>193.059</v>
      </c>
      <c r="O375" s="159">
        <v>272.839</v>
      </c>
      <c r="P375" s="159">
        <v>324.10000000000002</v>
      </c>
    </row>
    <row r="376" spans="1:16" ht="10.15" customHeight="1" x14ac:dyDescent="0.2">
      <c r="A376" s="84" t="s">
        <v>192</v>
      </c>
      <c r="B376" s="141">
        <v>286.04000000000002</v>
      </c>
      <c r="C376" s="140">
        <v>264.24099999999999</v>
      </c>
      <c r="D376" s="140">
        <v>322.85599999999999</v>
      </c>
      <c r="E376" s="140">
        <v>355.57600000000002</v>
      </c>
      <c r="F376" s="140">
        <v>276.81400000000002</v>
      </c>
      <c r="G376" s="140">
        <v>437.09199999999998</v>
      </c>
      <c r="H376" s="140">
        <v>371.51400000000001</v>
      </c>
      <c r="I376" s="159">
        <v>352.89400000000001</v>
      </c>
      <c r="J376" s="159">
        <v>216.73599999999999</v>
      </c>
      <c r="K376" s="159">
        <v>221.685</v>
      </c>
      <c r="L376" s="159">
        <v>153.321</v>
      </c>
      <c r="M376" s="159">
        <v>205.90799999999999</v>
      </c>
      <c r="N376" s="159">
        <v>193.49299999999999</v>
      </c>
      <c r="O376" s="159">
        <v>276.21800000000002</v>
      </c>
      <c r="P376" s="159">
        <v>324.70400000000001</v>
      </c>
    </row>
    <row r="377" spans="1:16" ht="10.15" customHeight="1" x14ac:dyDescent="0.2">
      <c r="A377" s="166" t="s">
        <v>193</v>
      </c>
      <c r="B377" s="141">
        <v>284.572</v>
      </c>
      <c r="C377" s="140">
        <v>266.733</v>
      </c>
      <c r="D377" s="140">
        <v>321.34199999999998</v>
      </c>
      <c r="E377" s="140">
        <v>355.75200000000001</v>
      </c>
      <c r="F377" s="140">
        <v>278.37599999999998</v>
      </c>
      <c r="G377" s="140">
        <v>441.488</v>
      </c>
      <c r="H377" s="140">
        <v>367.84399999999999</v>
      </c>
      <c r="I377" s="159">
        <v>354.77699999999999</v>
      </c>
      <c r="J377" s="159">
        <v>216.952</v>
      </c>
      <c r="K377" s="159">
        <v>223.70599999999999</v>
      </c>
      <c r="L377" s="159">
        <v>153.42400000000001</v>
      </c>
      <c r="M377" s="159">
        <v>205.66800000000001</v>
      </c>
      <c r="N377" s="159">
        <v>192.17599999999999</v>
      </c>
      <c r="O377" s="159">
        <v>273.69200000000001</v>
      </c>
      <c r="P377" s="159">
        <v>325.73099999999999</v>
      </c>
    </row>
    <row r="378" spans="1:16" ht="10.15" customHeight="1" x14ac:dyDescent="0.2">
      <c r="A378" s="84" t="s">
        <v>194</v>
      </c>
      <c r="B378" s="141">
        <v>284.19400000000002</v>
      </c>
      <c r="C378" s="140">
        <v>257.83999999999997</v>
      </c>
      <c r="D378" s="140">
        <v>317.63200000000001</v>
      </c>
      <c r="E378" s="140">
        <v>356.16899999999998</v>
      </c>
      <c r="F378" s="140">
        <v>280.69200000000001</v>
      </c>
      <c r="G378" s="140">
        <v>435.43099999999998</v>
      </c>
      <c r="H378" s="140">
        <v>370.45600000000002</v>
      </c>
      <c r="I378" s="159">
        <v>352.06900000000002</v>
      </c>
      <c r="J378" s="159">
        <v>215.60400000000001</v>
      </c>
      <c r="K378" s="159">
        <v>221.733</v>
      </c>
      <c r="L378" s="159">
        <v>152.61099999999999</v>
      </c>
      <c r="M378" s="159">
        <v>202.124</v>
      </c>
      <c r="N378" s="159">
        <v>193.398</v>
      </c>
      <c r="O378" s="159">
        <v>276.60300000000001</v>
      </c>
      <c r="P378" s="159">
        <v>325.17200000000003</v>
      </c>
    </row>
    <row r="379" spans="1:16" ht="10.15" customHeight="1" x14ac:dyDescent="0.2">
      <c r="A379" s="12" t="s">
        <v>195</v>
      </c>
      <c r="B379" s="141">
        <v>284.86099999999999</v>
      </c>
      <c r="C379" s="140">
        <v>258.68599999999998</v>
      </c>
      <c r="D379" s="140">
        <v>313.26100000000002</v>
      </c>
      <c r="E379" s="140">
        <v>353.84399999999999</v>
      </c>
      <c r="F379" s="140">
        <v>273.81900000000002</v>
      </c>
      <c r="G379" s="140">
        <v>436.39100000000002</v>
      </c>
      <c r="H379" s="140">
        <v>369.81099999999998</v>
      </c>
      <c r="I379" s="159">
        <v>352.75799999999998</v>
      </c>
      <c r="J379" s="159">
        <v>215.87200000000001</v>
      </c>
      <c r="K379" s="159">
        <v>222.81299999999999</v>
      </c>
      <c r="L379" s="159">
        <v>153.43100000000001</v>
      </c>
      <c r="M379" s="159">
        <v>205.24199999999999</v>
      </c>
      <c r="N379" s="159">
        <v>193.97300000000001</v>
      </c>
      <c r="O379" s="159">
        <v>279.73500000000001</v>
      </c>
      <c r="P379" s="159">
        <v>325.40899999999999</v>
      </c>
    </row>
    <row r="380" spans="1:16" ht="10.15" customHeight="1" x14ac:dyDescent="0.2">
      <c r="B380" s="141"/>
      <c r="C380" s="140"/>
      <c r="D380" s="140"/>
      <c r="E380" s="140"/>
      <c r="F380" s="140"/>
      <c r="G380" s="140"/>
      <c r="H380" s="140"/>
      <c r="I380" s="159"/>
      <c r="J380" s="159"/>
      <c r="K380" s="159"/>
      <c r="L380" s="159"/>
      <c r="M380" s="159"/>
      <c r="N380" s="159"/>
      <c r="O380" s="159"/>
      <c r="P380" s="159"/>
    </row>
    <row r="381" spans="1:16" ht="10.15" customHeight="1" x14ac:dyDescent="0.2">
      <c r="A381" s="16">
        <v>2024</v>
      </c>
      <c r="B381" s="141"/>
      <c r="C381" s="140"/>
      <c r="D381" s="140"/>
      <c r="E381" s="140"/>
      <c r="F381" s="140"/>
      <c r="G381" s="140"/>
      <c r="H381" s="140"/>
      <c r="I381" s="159"/>
      <c r="J381" s="159"/>
      <c r="K381" s="159"/>
      <c r="L381" s="159"/>
      <c r="M381" s="159"/>
      <c r="N381" s="159"/>
      <c r="O381" s="159"/>
      <c r="P381" s="159"/>
    </row>
    <row r="382" spans="1:16" ht="10.15" customHeight="1" x14ac:dyDescent="0.2">
      <c r="A382" s="12" t="s">
        <v>184</v>
      </c>
      <c r="B382" s="141">
        <v>287.71499999999997</v>
      </c>
      <c r="C382" s="140">
        <v>264.27699999999999</v>
      </c>
      <c r="D382" s="140">
        <v>321.589</v>
      </c>
      <c r="E382" s="140">
        <v>354.53199999999998</v>
      </c>
      <c r="F382" s="140">
        <v>271.66699999999997</v>
      </c>
      <c r="G382" s="140">
        <v>438.774</v>
      </c>
      <c r="H382" s="140">
        <v>370.17200000000003</v>
      </c>
      <c r="I382" s="159">
        <v>352.96699999999998</v>
      </c>
      <c r="J382" s="159">
        <v>220.57300000000001</v>
      </c>
      <c r="K382" s="159">
        <v>229.578</v>
      </c>
      <c r="L382" s="159">
        <v>156.20400000000001</v>
      </c>
      <c r="M382" s="159">
        <v>202.79499999999999</v>
      </c>
      <c r="N382" s="159">
        <v>195.83699999999999</v>
      </c>
      <c r="O382" s="159">
        <v>276.33100000000002</v>
      </c>
      <c r="P382" s="159">
        <v>327.327</v>
      </c>
    </row>
    <row r="383" spans="1:16" ht="10.15" customHeight="1" x14ac:dyDescent="0.2">
      <c r="A383" s="12" t="s">
        <v>185</v>
      </c>
      <c r="B383" s="141">
        <v>290.26900000000001</v>
      </c>
      <c r="C383" s="140">
        <v>267.53699999999998</v>
      </c>
      <c r="D383" s="140">
        <v>320.82100000000003</v>
      </c>
      <c r="E383" s="140">
        <v>356.63299999999998</v>
      </c>
      <c r="F383" s="140">
        <v>277.21100000000001</v>
      </c>
      <c r="G383" s="140">
        <v>433.48599999999999</v>
      </c>
      <c r="H383" s="140">
        <v>376.72199999999998</v>
      </c>
      <c r="I383" s="159">
        <v>355.072</v>
      </c>
      <c r="J383" s="159">
        <v>220.95599999999999</v>
      </c>
      <c r="K383" s="159">
        <v>230.09899999999999</v>
      </c>
      <c r="L383" s="159">
        <v>156.124</v>
      </c>
      <c r="M383" s="159">
        <v>203.31899999999999</v>
      </c>
      <c r="N383" s="159">
        <v>197.36199999999999</v>
      </c>
      <c r="O383" s="159">
        <v>272.88299999999998</v>
      </c>
      <c r="P383" s="159">
        <v>327.73099999999999</v>
      </c>
    </row>
    <row r="384" spans="1:16" ht="10.15" customHeight="1" x14ac:dyDescent="0.2">
      <c r="A384" s="103" t="s">
        <v>186</v>
      </c>
      <c r="B384" s="141">
        <v>287.95800000000003</v>
      </c>
      <c r="C384" s="140">
        <v>265.46899999999999</v>
      </c>
      <c r="D384" s="140">
        <v>320.125</v>
      </c>
      <c r="E384" s="140">
        <v>354.666</v>
      </c>
      <c r="F384" s="140">
        <v>272.85300000000001</v>
      </c>
      <c r="G384" s="140">
        <v>431.26799999999997</v>
      </c>
      <c r="H384" s="140">
        <v>372.93</v>
      </c>
      <c r="I384" s="159">
        <v>354.56099999999998</v>
      </c>
      <c r="J384" s="159">
        <v>221.423</v>
      </c>
      <c r="K384" s="159">
        <v>230.85499999999999</v>
      </c>
      <c r="L384" s="159">
        <v>157.14400000000001</v>
      </c>
      <c r="M384" s="159">
        <v>203.75200000000001</v>
      </c>
      <c r="N384" s="159">
        <v>194.92599999999999</v>
      </c>
      <c r="O384" s="159">
        <v>270.93599999999998</v>
      </c>
      <c r="P384" s="159">
        <v>328.04300000000001</v>
      </c>
    </row>
    <row r="385" spans="1:16" ht="10.15" customHeight="1" x14ac:dyDescent="0.2">
      <c r="A385" s="103" t="s">
        <v>187</v>
      </c>
      <c r="B385" s="141">
        <v>288.76</v>
      </c>
      <c r="C385" s="140">
        <v>268.86500000000001</v>
      </c>
      <c r="D385" s="140">
        <v>324.476</v>
      </c>
      <c r="E385" s="140">
        <v>355.85199999999998</v>
      </c>
      <c r="F385" s="140">
        <v>281.41300000000001</v>
      </c>
      <c r="G385" s="140">
        <v>428.14600000000002</v>
      </c>
      <c r="H385" s="140">
        <v>371.09199999999998</v>
      </c>
      <c r="I385" s="159">
        <v>356.255</v>
      </c>
      <c r="J385" s="159">
        <v>220.71199999999999</v>
      </c>
      <c r="K385" s="159">
        <v>231.87700000000001</v>
      </c>
      <c r="L385" s="159">
        <v>155.30500000000001</v>
      </c>
      <c r="M385" s="159">
        <v>203.06899999999999</v>
      </c>
      <c r="N385" s="159">
        <v>194.822</v>
      </c>
      <c r="O385" s="159">
        <v>279.61500000000001</v>
      </c>
      <c r="P385" s="159">
        <v>328.678</v>
      </c>
    </row>
    <row r="386" spans="1:16" ht="10.15" customHeight="1" x14ac:dyDescent="0.2">
      <c r="A386" s="103" t="s">
        <v>188</v>
      </c>
      <c r="B386" s="141">
        <v>288.86799999999999</v>
      </c>
      <c r="C386" s="140">
        <v>270.46199999999999</v>
      </c>
      <c r="D386" s="140">
        <v>323.14100000000002</v>
      </c>
      <c r="E386" s="140">
        <v>356.75799999999998</v>
      </c>
      <c r="F386" s="140">
        <v>282.447</v>
      </c>
      <c r="G386" s="140">
        <v>428.43299999999999</v>
      </c>
      <c r="H386" s="140">
        <v>371.02100000000002</v>
      </c>
      <c r="I386" s="159">
        <v>356.37700000000001</v>
      </c>
      <c r="J386" s="159">
        <v>219.35400000000001</v>
      </c>
      <c r="K386" s="159">
        <v>226.17099999999999</v>
      </c>
      <c r="L386" s="159">
        <v>155.691</v>
      </c>
      <c r="M386" s="159">
        <v>205.63900000000001</v>
      </c>
      <c r="N386" s="159">
        <v>194.50200000000001</v>
      </c>
      <c r="O386" s="159">
        <v>271.61500000000001</v>
      </c>
      <c r="P386" s="159">
        <v>329.12</v>
      </c>
    </row>
    <row r="387" spans="1:16" ht="10.15" customHeight="1" x14ac:dyDescent="0.2">
      <c r="A387" s="103" t="s">
        <v>189</v>
      </c>
      <c r="B387" s="141">
        <v>288.53300000000002</v>
      </c>
      <c r="C387" s="140">
        <v>270.56799999999998</v>
      </c>
      <c r="D387" s="140">
        <v>327.56400000000002</v>
      </c>
      <c r="E387" s="140">
        <v>356.93799999999999</v>
      </c>
      <c r="F387" s="140">
        <v>276.87700000000001</v>
      </c>
      <c r="G387" s="140">
        <v>433.745</v>
      </c>
      <c r="H387" s="140">
        <v>370.56900000000002</v>
      </c>
      <c r="I387" s="159">
        <v>359.72300000000001</v>
      </c>
      <c r="J387" s="159">
        <v>219.37299999999999</v>
      </c>
      <c r="K387" s="159">
        <v>226.94300000000001</v>
      </c>
      <c r="L387" s="159">
        <v>154.779</v>
      </c>
      <c r="M387" s="159">
        <v>206.80199999999999</v>
      </c>
      <c r="N387" s="159">
        <v>194.24199999999999</v>
      </c>
      <c r="O387" s="159">
        <v>276.10700000000003</v>
      </c>
      <c r="P387" s="159">
        <v>329.71</v>
      </c>
    </row>
    <row r="388" spans="1:16" ht="10.15" customHeight="1" x14ac:dyDescent="0.2">
      <c r="A388" s="84" t="s">
        <v>190</v>
      </c>
      <c r="B388" s="141">
        <v>288.38</v>
      </c>
      <c r="C388" s="140">
        <v>270.25200000000001</v>
      </c>
      <c r="D388" s="140">
        <v>329.495</v>
      </c>
      <c r="E388" s="140">
        <v>356.52499999999998</v>
      </c>
      <c r="F388" s="140">
        <v>276.96300000000002</v>
      </c>
      <c r="G388" s="140">
        <v>429.51600000000002</v>
      </c>
      <c r="H388" s="140">
        <v>373.32400000000001</v>
      </c>
      <c r="I388" s="159">
        <v>357.96800000000002</v>
      </c>
      <c r="J388" s="159">
        <v>220.12899999999999</v>
      </c>
      <c r="K388" s="159">
        <v>228.51400000000001</v>
      </c>
      <c r="L388" s="159">
        <v>154.58600000000001</v>
      </c>
      <c r="M388" s="159">
        <v>205.93100000000001</v>
      </c>
      <c r="N388" s="159">
        <v>195.04599999999999</v>
      </c>
      <c r="O388" s="159">
        <v>269.94200000000001</v>
      </c>
      <c r="P388" s="159">
        <v>330.56099999999998</v>
      </c>
    </row>
    <row r="389" spans="1:16" ht="10.15" customHeight="1" x14ac:dyDescent="0.2">
      <c r="A389" s="84" t="s">
        <v>191</v>
      </c>
      <c r="B389" s="141">
        <v>290.60500000000002</v>
      </c>
      <c r="C389" s="140">
        <v>272.45600000000002</v>
      </c>
      <c r="D389" s="140">
        <v>328.92899999999997</v>
      </c>
      <c r="E389" s="140">
        <v>355.65199999999999</v>
      </c>
      <c r="F389" s="140">
        <v>277.61399999999998</v>
      </c>
      <c r="G389" s="140">
        <v>433.90199999999999</v>
      </c>
      <c r="H389" s="140">
        <v>372.78199999999998</v>
      </c>
      <c r="I389" s="159">
        <v>356.08100000000002</v>
      </c>
      <c r="J389" s="159">
        <v>219.381</v>
      </c>
      <c r="K389" s="159">
        <v>228.291</v>
      </c>
      <c r="L389" s="159">
        <v>154.34899999999999</v>
      </c>
      <c r="M389" s="159">
        <v>204.78299999999999</v>
      </c>
      <c r="N389" s="159">
        <v>195.71199999999999</v>
      </c>
      <c r="O389" s="159">
        <v>276.71600000000001</v>
      </c>
      <c r="P389" s="159">
        <v>330.75</v>
      </c>
    </row>
    <row r="390" spans="1:16" ht="10.15" customHeight="1" x14ac:dyDescent="0.2">
      <c r="A390" s="84" t="s">
        <v>192</v>
      </c>
      <c r="B390" s="141">
        <v>288.435</v>
      </c>
      <c r="C390" s="140">
        <v>272.964</v>
      </c>
      <c r="D390" s="140">
        <v>325.49799999999999</v>
      </c>
      <c r="E390" s="140">
        <v>356.08800000000002</v>
      </c>
      <c r="F390" s="140">
        <v>276.45600000000002</v>
      </c>
      <c r="G390" s="140">
        <v>430.166</v>
      </c>
      <c r="H390" s="140">
        <v>377.42399999999998</v>
      </c>
      <c r="I390" s="159">
        <v>357.03199999999998</v>
      </c>
      <c r="J390" s="159">
        <v>219.488</v>
      </c>
      <c r="K390" s="159">
        <v>227.19499999999999</v>
      </c>
      <c r="L390" s="159">
        <v>154.62100000000001</v>
      </c>
      <c r="M390" s="159">
        <v>205.18</v>
      </c>
      <c r="N390" s="159">
        <v>194.161</v>
      </c>
      <c r="O390" s="159">
        <v>276.596</v>
      </c>
      <c r="P390" s="159">
        <v>332.08300000000003</v>
      </c>
    </row>
    <row r="391" spans="1:16" ht="10.15" customHeight="1" x14ac:dyDescent="0.2">
      <c r="A391" s="84" t="s">
        <v>193</v>
      </c>
      <c r="B391" s="141">
        <v>290.87700000000001</v>
      </c>
      <c r="C391" s="140">
        <v>271.70100000000002</v>
      </c>
      <c r="D391" s="140">
        <v>322.67</v>
      </c>
      <c r="E391" s="140">
        <v>359.00700000000001</v>
      </c>
      <c r="F391" s="140">
        <v>278.06799999999998</v>
      </c>
      <c r="G391" s="140">
        <v>435.38</v>
      </c>
      <c r="H391" s="140">
        <v>373.91699999999997</v>
      </c>
      <c r="I391" s="159">
        <v>359.11900000000003</v>
      </c>
      <c r="J391" s="159">
        <v>220.672</v>
      </c>
      <c r="K391" s="159">
        <v>228.875</v>
      </c>
      <c r="L391" s="159">
        <v>155.666</v>
      </c>
      <c r="M391" s="159">
        <v>202.892</v>
      </c>
      <c r="N391" s="159">
        <v>197.214</v>
      </c>
      <c r="O391" s="159">
        <v>276.09800000000001</v>
      </c>
      <c r="P391" s="159">
        <v>332.678</v>
      </c>
    </row>
    <row r="392" spans="1:16" ht="10.15" customHeight="1" x14ac:dyDescent="0.2">
      <c r="A392" s="84" t="s">
        <v>194</v>
      </c>
      <c r="B392" s="141">
        <v>291.55</v>
      </c>
      <c r="C392" s="140">
        <v>266.26499999999999</v>
      </c>
      <c r="D392" s="140">
        <v>312.52600000000001</v>
      </c>
      <c r="E392" s="140">
        <v>354.37099999999998</v>
      </c>
      <c r="F392" s="140">
        <v>278.08600000000001</v>
      </c>
      <c r="G392" s="140">
        <v>431.79700000000003</v>
      </c>
      <c r="H392" s="140">
        <v>375.92200000000003</v>
      </c>
      <c r="I392" s="159">
        <v>347.89699999999999</v>
      </c>
      <c r="J392" s="159">
        <v>221.73500000000001</v>
      </c>
      <c r="K392" s="159">
        <v>228.52699999999999</v>
      </c>
      <c r="L392" s="159">
        <v>157.006</v>
      </c>
      <c r="M392" s="159">
        <v>202.505</v>
      </c>
      <c r="N392" s="159">
        <v>199.56100000000001</v>
      </c>
      <c r="O392" s="159">
        <v>278.02999999999997</v>
      </c>
      <c r="P392" s="159">
        <v>332.904</v>
      </c>
    </row>
    <row r="393" spans="1:16" ht="10.15" customHeight="1" x14ac:dyDescent="0.2">
      <c r="A393" s="84" t="s">
        <v>195</v>
      </c>
      <c r="B393" s="141">
        <v>293.685</v>
      </c>
      <c r="C393" s="140">
        <v>266.03300000000002</v>
      </c>
      <c r="D393" s="140">
        <v>314.58800000000002</v>
      </c>
      <c r="E393" s="140">
        <v>356.57400000000001</v>
      </c>
      <c r="F393" s="140">
        <v>280.20499999999998</v>
      </c>
      <c r="G393" s="140">
        <v>434.80900000000003</v>
      </c>
      <c r="H393" s="140">
        <v>374.42099999999999</v>
      </c>
      <c r="I393" s="159">
        <v>351.67099999999999</v>
      </c>
      <c r="J393" s="159">
        <v>220.762</v>
      </c>
      <c r="K393" s="159">
        <v>224.21700000000001</v>
      </c>
      <c r="L393" s="159">
        <v>157.24600000000001</v>
      </c>
      <c r="M393" s="159">
        <v>205.05799999999999</v>
      </c>
      <c r="N393" s="159">
        <v>201.15299999999999</v>
      </c>
      <c r="O393" s="159">
        <v>275.66399999999999</v>
      </c>
      <c r="P393" s="159">
        <v>333.56599999999997</v>
      </c>
    </row>
    <row r="394" spans="1:16" ht="10.15" customHeight="1" x14ac:dyDescent="0.2">
      <c r="A394" s="84"/>
      <c r="B394" s="141"/>
      <c r="C394" s="140"/>
      <c r="D394" s="140"/>
      <c r="E394" s="140"/>
      <c r="F394" s="140"/>
      <c r="G394" s="140"/>
      <c r="H394" s="140"/>
      <c r="I394" s="159"/>
      <c r="J394" s="159"/>
      <c r="K394" s="159"/>
      <c r="L394" s="159"/>
      <c r="M394" s="159"/>
      <c r="N394" s="159"/>
      <c r="O394" s="159"/>
      <c r="P394" s="159"/>
    </row>
    <row r="395" spans="1:16" ht="10.15" customHeight="1" x14ac:dyDescent="0.2">
      <c r="A395" s="16">
        <v>2025</v>
      </c>
      <c r="B395" s="141"/>
      <c r="C395" s="140"/>
      <c r="D395" s="140"/>
      <c r="E395" s="140"/>
      <c r="F395" s="140"/>
      <c r="G395" s="140"/>
      <c r="H395" s="140"/>
      <c r="I395" s="159"/>
      <c r="J395" s="159"/>
      <c r="K395" s="159"/>
      <c r="L395" s="159"/>
      <c r="M395" s="159"/>
      <c r="N395" s="159"/>
      <c r="O395" s="159"/>
      <c r="P395" s="159"/>
    </row>
    <row r="396" spans="1:16" ht="10.15" customHeight="1" x14ac:dyDescent="0.2">
      <c r="A396" s="12" t="s">
        <v>184</v>
      </c>
      <c r="B396" s="141">
        <v>300.12700000000001</v>
      </c>
      <c r="C396" s="140">
        <v>271.48399999999998</v>
      </c>
      <c r="D396" s="140">
        <v>324.20299999999997</v>
      </c>
      <c r="E396" s="140">
        <v>355.964</v>
      </c>
      <c r="F396" s="140">
        <v>270.976</v>
      </c>
      <c r="G396" s="140">
        <v>433.02600000000001</v>
      </c>
      <c r="H396" s="140">
        <v>375.51100000000002</v>
      </c>
      <c r="I396" s="159">
        <v>354.89499999999998</v>
      </c>
      <c r="J396" s="159">
        <v>225.51</v>
      </c>
      <c r="K396" s="159">
        <v>231.911</v>
      </c>
      <c r="L396" s="159">
        <v>159.48500000000001</v>
      </c>
      <c r="M396" s="159">
        <v>208.96700000000001</v>
      </c>
      <c r="N396" s="159">
        <v>206.47900000000001</v>
      </c>
      <c r="O396" s="159">
        <v>283.18900000000002</v>
      </c>
      <c r="P396" s="159">
        <v>335.517</v>
      </c>
    </row>
    <row r="397" spans="1:16" ht="10.15" customHeight="1" x14ac:dyDescent="0.2">
      <c r="A397" s="12" t="s">
        <v>185</v>
      </c>
      <c r="B397" s="141">
        <v>298.55900000000003</v>
      </c>
      <c r="C397" s="140">
        <v>272.32600000000002</v>
      </c>
      <c r="D397" s="140">
        <v>324.20800000000003</v>
      </c>
      <c r="E397" s="140">
        <v>357.62700000000001</v>
      </c>
      <c r="F397" s="140">
        <v>276.62</v>
      </c>
      <c r="G397" s="140">
        <v>432.64699999999999</v>
      </c>
      <c r="H397" s="140">
        <v>373.678</v>
      </c>
      <c r="I397" s="159">
        <v>356.36799999999999</v>
      </c>
      <c r="J397" s="159">
        <v>225.51</v>
      </c>
      <c r="K397" s="159">
        <v>231.35</v>
      </c>
      <c r="L397" s="159">
        <v>158.38499999999999</v>
      </c>
      <c r="M397" s="159">
        <v>205.94900000000001</v>
      </c>
      <c r="N397" s="159">
        <v>205.25800000000001</v>
      </c>
      <c r="O397" s="159">
        <v>275.10700000000003</v>
      </c>
      <c r="P397" s="159">
        <v>336.274</v>
      </c>
    </row>
    <row r="398" spans="1:16" ht="10.15" customHeight="1" x14ac:dyDescent="0.2">
      <c r="A398" s="12" t="s">
        <v>186</v>
      </c>
      <c r="B398" s="141">
        <v>298.34100000000001</v>
      </c>
      <c r="C398" s="140">
        <v>271.24799999999999</v>
      </c>
      <c r="D398" s="140">
        <v>329.26299999999998</v>
      </c>
      <c r="E398" s="140">
        <v>358.45</v>
      </c>
      <c r="F398" s="140">
        <v>281.06900000000002</v>
      </c>
      <c r="G398" s="140">
        <v>428.82400000000001</v>
      </c>
      <c r="H398" s="140">
        <v>376.988</v>
      </c>
      <c r="I398" s="159">
        <v>357.23</v>
      </c>
      <c r="J398" s="159">
        <v>226.83500000000001</v>
      </c>
      <c r="K398" s="159">
        <v>234.6</v>
      </c>
      <c r="L398" s="159">
        <v>158.51300000000001</v>
      </c>
      <c r="M398" s="159">
        <v>208.12100000000001</v>
      </c>
      <c r="N398" s="159">
        <v>205.387</v>
      </c>
      <c r="O398" s="159">
        <v>274.10899999999998</v>
      </c>
      <c r="P398" s="159">
        <v>337.75099999999998</v>
      </c>
    </row>
    <row r="399" spans="1:16" ht="10.15" customHeight="1" x14ac:dyDescent="0.2">
      <c r="A399" s="193" t="s">
        <v>187</v>
      </c>
      <c r="B399" s="194">
        <v>299.166</v>
      </c>
      <c r="C399" s="195">
        <v>273.47800000000001</v>
      </c>
      <c r="D399" s="195">
        <v>326.44400000000002</v>
      </c>
      <c r="E399" s="195">
        <v>355.976</v>
      </c>
      <c r="F399" s="195">
        <v>274</v>
      </c>
      <c r="G399" s="195">
        <v>435.19200000000001</v>
      </c>
      <c r="H399" s="195">
        <v>376.47800000000001</v>
      </c>
      <c r="I399" s="196">
        <v>353.94299999999998</v>
      </c>
      <c r="J399" s="196">
        <v>227.738</v>
      </c>
      <c r="K399" s="196">
        <v>233.547</v>
      </c>
      <c r="L399" s="196">
        <v>158.50899999999999</v>
      </c>
      <c r="M399" s="196">
        <v>205.49299999999999</v>
      </c>
      <c r="N399" s="196">
        <v>207.005</v>
      </c>
      <c r="O399" s="196">
        <v>271.86399999999998</v>
      </c>
      <c r="P399" s="196">
        <v>337.74700000000001</v>
      </c>
    </row>
    <row r="400" spans="1:16" s="54" customFormat="1" x14ac:dyDescent="0.2">
      <c r="A400" s="69" t="s">
        <v>0</v>
      </c>
      <c r="M400" s="67"/>
      <c r="N400" s="67"/>
    </row>
    <row r="401" spans="1:8" x14ac:dyDescent="0.2">
      <c r="A401" s="41" t="s">
        <v>265</v>
      </c>
      <c r="B401" s="85"/>
      <c r="C401" s="85"/>
      <c r="D401" s="85"/>
      <c r="E401" s="86"/>
      <c r="F401" s="85"/>
      <c r="G401" s="85"/>
      <c r="H401" s="85"/>
    </row>
    <row r="402" spans="1:8" x14ac:dyDescent="0.2">
      <c r="A402" s="41" t="s">
        <v>276</v>
      </c>
      <c r="B402" s="85"/>
      <c r="C402" s="85"/>
      <c r="D402" s="85"/>
      <c r="E402" s="86"/>
      <c r="F402" s="85"/>
      <c r="G402" s="85"/>
      <c r="H402" s="85"/>
    </row>
    <row r="403" spans="1:8" x14ac:dyDescent="0.2">
      <c r="A403" s="41" t="s">
        <v>277</v>
      </c>
      <c r="B403" s="85"/>
      <c r="C403" s="85"/>
      <c r="D403" s="85"/>
      <c r="E403" s="86"/>
      <c r="F403" s="85"/>
      <c r="G403" s="85"/>
      <c r="H403" s="85"/>
    </row>
    <row r="404" spans="1:8" x14ac:dyDescent="0.2">
      <c r="A404" s="37" t="s">
        <v>278</v>
      </c>
      <c r="B404" s="85"/>
      <c r="C404" s="85"/>
      <c r="D404" s="85"/>
      <c r="E404" s="86"/>
      <c r="F404" s="85"/>
      <c r="G404" s="85"/>
      <c r="H404" s="85"/>
    </row>
    <row r="405" spans="1:8" x14ac:dyDescent="0.2">
      <c r="A405" s="37" t="s">
        <v>279</v>
      </c>
      <c r="B405" s="85"/>
      <c r="C405" s="85"/>
      <c r="D405" s="85"/>
      <c r="E405" s="86"/>
      <c r="F405" s="85"/>
      <c r="G405" s="85"/>
      <c r="H405" s="85"/>
    </row>
    <row r="406" spans="1:8" x14ac:dyDescent="0.2">
      <c r="A406" s="37" t="s">
        <v>280</v>
      </c>
      <c r="B406" s="85"/>
      <c r="C406" s="85"/>
      <c r="D406" s="85"/>
      <c r="E406" s="86"/>
      <c r="F406" s="85"/>
      <c r="G406" s="85"/>
      <c r="H406" s="85"/>
    </row>
    <row r="407" spans="1:8" x14ac:dyDescent="0.2">
      <c r="A407" s="37" t="s">
        <v>281</v>
      </c>
      <c r="B407" s="85"/>
      <c r="C407" s="85"/>
      <c r="D407" s="85"/>
      <c r="E407" s="86"/>
      <c r="F407" s="85"/>
      <c r="G407" s="85"/>
      <c r="H407" s="85"/>
    </row>
    <row r="408" spans="1:8" x14ac:dyDescent="0.2">
      <c r="A408" s="37" t="s">
        <v>282</v>
      </c>
      <c r="B408" s="85"/>
      <c r="C408" s="85"/>
      <c r="D408" s="85"/>
      <c r="E408" s="86"/>
      <c r="F408" s="85"/>
      <c r="G408" s="85"/>
      <c r="H408" s="85"/>
    </row>
    <row r="409" spans="1:8" x14ac:dyDescent="0.2">
      <c r="A409" s="37" t="s">
        <v>283</v>
      </c>
      <c r="B409" s="85"/>
      <c r="C409" s="85"/>
      <c r="D409" s="85"/>
      <c r="E409" s="86"/>
      <c r="F409" s="85"/>
      <c r="G409" s="85"/>
      <c r="H409" s="85"/>
    </row>
    <row r="410" spans="1:8" x14ac:dyDescent="0.2">
      <c r="A410" s="37" t="s">
        <v>284</v>
      </c>
      <c r="B410" s="85"/>
      <c r="C410" s="85"/>
      <c r="D410" s="85"/>
      <c r="E410" s="86"/>
      <c r="F410" s="85"/>
      <c r="G410" s="85"/>
      <c r="H410" s="85"/>
    </row>
    <row r="411" spans="1:8" x14ac:dyDescent="0.2">
      <c r="A411" s="37" t="s">
        <v>285</v>
      </c>
      <c r="B411" s="85"/>
      <c r="C411" s="85"/>
      <c r="D411" s="85"/>
      <c r="E411" s="86"/>
      <c r="F411" s="85"/>
      <c r="G411" s="85"/>
      <c r="H411" s="85"/>
    </row>
    <row r="412" spans="1:8" x14ac:dyDescent="0.2">
      <c r="A412" s="37" t="s">
        <v>286</v>
      </c>
      <c r="B412" s="85"/>
      <c r="C412" s="85"/>
      <c r="D412" s="85"/>
      <c r="E412" s="86"/>
      <c r="F412" s="85"/>
      <c r="G412" s="85"/>
      <c r="H412" s="85"/>
    </row>
    <row r="413" spans="1:8" x14ac:dyDescent="0.2">
      <c r="A413" s="87" t="s">
        <v>287</v>
      </c>
      <c r="B413" s="85"/>
      <c r="C413" s="85"/>
      <c r="D413" s="85"/>
      <c r="E413" s="86"/>
      <c r="F413" s="85"/>
      <c r="G413" s="85"/>
      <c r="H413" s="85"/>
    </row>
    <row r="414" spans="1:8" x14ac:dyDescent="0.2">
      <c r="A414" s="87" t="s">
        <v>288</v>
      </c>
      <c r="B414" s="85"/>
      <c r="C414" s="85"/>
      <c r="D414" s="85"/>
      <c r="E414" s="86"/>
      <c r="F414" s="85"/>
      <c r="G414" s="85"/>
      <c r="H414" s="85"/>
    </row>
    <row r="415" spans="1:8" x14ac:dyDescent="0.2">
      <c r="A415" s="87" t="s">
        <v>289</v>
      </c>
      <c r="B415" s="85"/>
      <c r="C415" s="85"/>
      <c r="D415" s="85"/>
      <c r="E415" s="86"/>
      <c r="F415" s="85"/>
      <c r="G415" s="85"/>
      <c r="H415" s="85"/>
    </row>
    <row r="416" spans="1:8" x14ac:dyDescent="0.2">
      <c r="A416" s="37" t="s">
        <v>290</v>
      </c>
      <c r="E416" s="86"/>
    </row>
    <row r="417" spans="1:5" x14ac:dyDescent="0.2">
      <c r="A417" s="37" t="s">
        <v>324</v>
      </c>
      <c r="E417" s="86"/>
    </row>
    <row r="418" spans="1:5" x14ac:dyDescent="0.2">
      <c r="A418" s="9" t="s">
        <v>380</v>
      </c>
      <c r="E418" s="86"/>
    </row>
    <row r="419" spans="1:5" x14ac:dyDescent="0.2">
      <c r="A419" s="9" t="s">
        <v>270</v>
      </c>
      <c r="E419" s="86"/>
    </row>
    <row r="420" spans="1:5" x14ac:dyDescent="0.2">
      <c r="E420" s="86"/>
    </row>
    <row r="421" spans="1:5" x14ac:dyDescent="0.2">
      <c r="E421" s="86"/>
    </row>
    <row r="422" spans="1:5" x14ac:dyDescent="0.2">
      <c r="E422" s="86"/>
    </row>
    <row r="423" spans="1:5" x14ac:dyDescent="0.2">
      <c r="E423" s="86"/>
    </row>
    <row r="424" spans="1:5" x14ac:dyDescent="0.2">
      <c r="E424" s="86"/>
    </row>
    <row r="425" spans="1:5" x14ac:dyDescent="0.2">
      <c r="E425" s="86"/>
    </row>
    <row r="426" spans="1:5" x14ac:dyDescent="0.2">
      <c r="E426" s="86"/>
    </row>
    <row r="427" spans="1:5" x14ac:dyDescent="0.2">
      <c r="E427" s="86"/>
    </row>
    <row r="428" spans="1:5" x14ac:dyDescent="0.2">
      <c r="E428" s="86"/>
    </row>
    <row r="429" spans="1:5" x14ac:dyDescent="0.2">
      <c r="E429" s="86"/>
    </row>
    <row r="430" spans="1:5" x14ac:dyDescent="0.2">
      <c r="E430" s="86"/>
    </row>
    <row r="431" spans="1:5" x14ac:dyDescent="0.2">
      <c r="E431" s="86"/>
    </row>
    <row r="432" spans="1:5" x14ac:dyDescent="0.2">
      <c r="E432" s="86"/>
    </row>
    <row r="433" spans="5:5" x14ac:dyDescent="0.2">
      <c r="E433" s="86"/>
    </row>
    <row r="434" spans="5:5" x14ac:dyDescent="0.2">
      <c r="E434" s="86"/>
    </row>
    <row r="435" spans="5:5" x14ac:dyDescent="0.2">
      <c r="E435" s="86"/>
    </row>
    <row r="436" spans="5:5" x14ac:dyDescent="0.2">
      <c r="E436" s="86"/>
    </row>
    <row r="437" spans="5:5" x14ac:dyDescent="0.2">
      <c r="E437" s="86"/>
    </row>
  </sheetData>
  <pageMargins left="0.75" right="0.75" top="0.5" bottom="0.5" header="0.5" footer="0.5"/>
  <pageSetup scale="71" orientation="portrait"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13F27-7CB0-4D84-AC17-D1200F986EFF}">
  <sheetPr codeName="Sheet14"/>
  <dimension ref="A1:T68"/>
  <sheetViews>
    <sheetView zoomScaleNormal="100" workbookViewId="0">
      <pane xSplit="1" ySplit="3" topLeftCell="B4" activePane="bottomRight" state="frozen"/>
      <selection pane="topRight" activeCell="B1" sqref="B1"/>
      <selection pane="bottomLeft" activeCell="A4" sqref="A4"/>
      <selection pane="bottomRight"/>
    </sheetView>
  </sheetViews>
  <sheetFormatPr defaultRowHeight="11.25" x14ac:dyDescent="0.2"/>
  <cols>
    <col min="1" max="1" width="9.5703125" style="4" customWidth="1"/>
    <col min="2" max="8" width="8" style="4" customWidth="1"/>
    <col min="9" max="9" width="7" style="4" customWidth="1"/>
    <col min="10" max="10" width="8" style="4" customWidth="1"/>
    <col min="11" max="11" width="7.140625" style="4" customWidth="1"/>
    <col min="12" max="12" width="7.42578125" style="4" customWidth="1"/>
    <col min="13" max="13" width="7.140625" style="4" customWidth="1"/>
    <col min="14" max="14" width="8.85546875" style="4" customWidth="1"/>
    <col min="15" max="15" width="8" style="4" customWidth="1"/>
    <col min="16" max="16" width="6.85546875" style="4" customWidth="1"/>
    <col min="17" max="18" width="8" style="4" customWidth="1"/>
    <col min="19" max="256" width="9.140625" style="4"/>
    <col min="257" max="257" width="8.85546875" style="4" customWidth="1"/>
    <col min="258" max="264" width="8" style="4" customWidth="1"/>
    <col min="265" max="265" width="7" style="4" customWidth="1"/>
    <col min="266" max="266" width="8" style="4" customWidth="1"/>
    <col min="267" max="267" width="7.140625" style="4" customWidth="1"/>
    <col min="268" max="268" width="7.42578125" style="4" customWidth="1"/>
    <col min="269" max="269" width="7.140625" style="4" customWidth="1"/>
    <col min="270" max="270" width="8.85546875" style="4" customWidth="1"/>
    <col min="271" max="271" width="8" style="4" customWidth="1"/>
    <col min="272" max="272" width="6.85546875" style="4" customWidth="1"/>
    <col min="273" max="274" width="8" style="4" customWidth="1"/>
    <col min="275" max="512" width="9.140625" style="4"/>
    <col min="513" max="513" width="8.85546875" style="4" customWidth="1"/>
    <col min="514" max="520" width="8" style="4" customWidth="1"/>
    <col min="521" max="521" width="7" style="4" customWidth="1"/>
    <col min="522" max="522" width="8" style="4" customWidth="1"/>
    <col min="523" max="523" width="7.140625" style="4" customWidth="1"/>
    <col min="524" max="524" width="7.42578125" style="4" customWidth="1"/>
    <col min="525" max="525" width="7.140625" style="4" customWidth="1"/>
    <col min="526" max="526" width="8.85546875" style="4" customWidth="1"/>
    <col min="527" max="527" width="8" style="4" customWidth="1"/>
    <col min="528" max="528" width="6.85546875" style="4" customWidth="1"/>
    <col min="529" max="530" width="8" style="4" customWidth="1"/>
    <col min="531" max="768" width="9.140625" style="4"/>
    <col min="769" max="769" width="8.85546875" style="4" customWidth="1"/>
    <col min="770" max="776" width="8" style="4" customWidth="1"/>
    <col min="777" max="777" width="7" style="4" customWidth="1"/>
    <col min="778" max="778" width="8" style="4" customWidth="1"/>
    <col min="779" max="779" width="7.140625" style="4" customWidth="1"/>
    <col min="780" max="780" width="7.42578125" style="4" customWidth="1"/>
    <col min="781" max="781" width="7.140625" style="4" customWidth="1"/>
    <col min="782" max="782" width="8.85546875" style="4" customWidth="1"/>
    <col min="783" max="783" width="8" style="4" customWidth="1"/>
    <col min="784" max="784" width="6.85546875" style="4" customWidth="1"/>
    <col min="785" max="786" width="8" style="4" customWidth="1"/>
    <col min="787" max="1024" width="9.140625" style="4"/>
    <col min="1025" max="1025" width="8.85546875" style="4" customWidth="1"/>
    <col min="1026" max="1032" width="8" style="4" customWidth="1"/>
    <col min="1033" max="1033" width="7" style="4" customWidth="1"/>
    <col min="1034" max="1034" width="8" style="4" customWidth="1"/>
    <col min="1035" max="1035" width="7.140625" style="4" customWidth="1"/>
    <col min="1036" max="1036" width="7.42578125" style="4" customWidth="1"/>
    <col min="1037" max="1037" width="7.140625" style="4" customWidth="1"/>
    <col min="1038" max="1038" width="8.85546875" style="4" customWidth="1"/>
    <col min="1039" max="1039" width="8" style="4" customWidth="1"/>
    <col min="1040" max="1040" width="6.85546875" style="4" customWidth="1"/>
    <col min="1041" max="1042" width="8" style="4" customWidth="1"/>
    <col min="1043" max="1280" width="9.140625" style="4"/>
    <col min="1281" max="1281" width="8.85546875" style="4" customWidth="1"/>
    <col min="1282" max="1288" width="8" style="4" customWidth="1"/>
    <col min="1289" max="1289" width="7" style="4" customWidth="1"/>
    <col min="1290" max="1290" width="8" style="4" customWidth="1"/>
    <col min="1291" max="1291" width="7.140625" style="4" customWidth="1"/>
    <col min="1292" max="1292" width="7.42578125" style="4" customWidth="1"/>
    <col min="1293" max="1293" width="7.140625" style="4" customWidth="1"/>
    <col min="1294" max="1294" width="8.85546875" style="4" customWidth="1"/>
    <col min="1295" max="1295" width="8" style="4" customWidth="1"/>
    <col min="1296" max="1296" width="6.85546875" style="4" customWidth="1"/>
    <col min="1297" max="1298" width="8" style="4" customWidth="1"/>
    <col min="1299" max="1536" width="9.140625" style="4"/>
    <col min="1537" max="1537" width="8.85546875" style="4" customWidth="1"/>
    <col min="1538" max="1544" width="8" style="4" customWidth="1"/>
    <col min="1545" max="1545" width="7" style="4" customWidth="1"/>
    <col min="1546" max="1546" width="8" style="4" customWidth="1"/>
    <col min="1547" max="1547" width="7.140625" style="4" customWidth="1"/>
    <col min="1548" max="1548" width="7.42578125" style="4" customWidth="1"/>
    <col min="1549" max="1549" width="7.140625" style="4" customWidth="1"/>
    <col min="1550" max="1550" width="8.85546875" style="4" customWidth="1"/>
    <col min="1551" max="1551" width="8" style="4" customWidth="1"/>
    <col min="1552" max="1552" width="6.85546875" style="4" customWidth="1"/>
    <col min="1553" max="1554" width="8" style="4" customWidth="1"/>
    <col min="1555" max="1792" width="9.140625" style="4"/>
    <col min="1793" max="1793" width="8.85546875" style="4" customWidth="1"/>
    <col min="1794" max="1800" width="8" style="4" customWidth="1"/>
    <col min="1801" max="1801" width="7" style="4" customWidth="1"/>
    <col min="1802" max="1802" width="8" style="4" customWidth="1"/>
    <col min="1803" max="1803" width="7.140625" style="4" customWidth="1"/>
    <col min="1804" max="1804" width="7.42578125" style="4" customWidth="1"/>
    <col min="1805" max="1805" width="7.140625" style="4" customWidth="1"/>
    <col min="1806" max="1806" width="8.85546875" style="4" customWidth="1"/>
    <col min="1807" max="1807" width="8" style="4" customWidth="1"/>
    <col min="1808" max="1808" width="6.85546875" style="4" customWidth="1"/>
    <col min="1809" max="1810" width="8" style="4" customWidth="1"/>
    <col min="1811" max="2048" width="9.140625" style="4"/>
    <col min="2049" max="2049" width="8.85546875" style="4" customWidth="1"/>
    <col min="2050" max="2056" width="8" style="4" customWidth="1"/>
    <col min="2057" max="2057" width="7" style="4" customWidth="1"/>
    <col min="2058" max="2058" width="8" style="4" customWidth="1"/>
    <col min="2059" max="2059" width="7.140625" style="4" customWidth="1"/>
    <col min="2060" max="2060" width="7.42578125" style="4" customWidth="1"/>
    <col min="2061" max="2061" width="7.140625" style="4" customWidth="1"/>
    <col min="2062" max="2062" width="8.85546875" style="4" customWidth="1"/>
    <col min="2063" max="2063" width="8" style="4" customWidth="1"/>
    <col min="2064" max="2064" width="6.85546875" style="4" customWidth="1"/>
    <col min="2065" max="2066" width="8" style="4" customWidth="1"/>
    <col min="2067" max="2304" width="9.140625" style="4"/>
    <col min="2305" max="2305" width="8.85546875" style="4" customWidth="1"/>
    <col min="2306" max="2312" width="8" style="4" customWidth="1"/>
    <col min="2313" max="2313" width="7" style="4" customWidth="1"/>
    <col min="2314" max="2314" width="8" style="4" customWidth="1"/>
    <col min="2315" max="2315" width="7.140625" style="4" customWidth="1"/>
    <col min="2316" max="2316" width="7.42578125" style="4" customWidth="1"/>
    <col min="2317" max="2317" width="7.140625" style="4" customWidth="1"/>
    <col min="2318" max="2318" width="8.85546875" style="4" customWidth="1"/>
    <col min="2319" max="2319" width="8" style="4" customWidth="1"/>
    <col min="2320" max="2320" width="6.85546875" style="4" customWidth="1"/>
    <col min="2321" max="2322" width="8" style="4" customWidth="1"/>
    <col min="2323" max="2560" width="9.140625" style="4"/>
    <col min="2561" max="2561" width="8.85546875" style="4" customWidth="1"/>
    <col min="2562" max="2568" width="8" style="4" customWidth="1"/>
    <col min="2569" max="2569" width="7" style="4" customWidth="1"/>
    <col min="2570" max="2570" width="8" style="4" customWidth="1"/>
    <col min="2571" max="2571" width="7.140625" style="4" customWidth="1"/>
    <col min="2572" max="2572" width="7.42578125" style="4" customWidth="1"/>
    <col min="2573" max="2573" width="7.140625" style="4" customWidth="1"/>
    <col min="2574" max="2574" width="8.85546875" style="4" customWidth="1"/>
    <col min="2575" max="2575" width="8" style="4" customWidth="1"/>
    <col min="2576" max="2576" width="6.85546875" style="4" customWidth="1"/>
    <col min="2577" max="2578" width="8" style="4" customWidth="1"/>
    <col min="2579" max="2816" width="9.140625" style="4"/>
    <col min="2817" max="2817" width="8.85546875" style="4" customWidth="1"/>
    <col min="2818" max="2824" width="8" style="4" customWidth="1"/>
    <col min="2825" max="2825" width="7" style="4" customWidth="1"/>
    <col min="2826" max="2826" width="8" style="4" customWidth="1"/>
    <col min="2827" max="2827" width="7.140625" style="4" customWidth="1"/>
    <col min="2828" max="2828" width="7.42578125" style="4" customWidth="1"/>
    <col min="2829" max="2829" width="7.140625" style="4" customWidth="1"/>
    <col min="2830" max="2830" width="8.85546875" style="4" customWidth="1"/>
    <col min="2831" max="2831" width="8" style="4" customWidth="1"/>
    <col min="2832" max="2832" width="6.85546875" style="4" customWidth="1"/>
    <col min="2833" max="2834" width="8" style="4" customWidth="1"/>
    <col min="2835" max="3072" width="9.140625" style="4"/>
    <col min="3073" max="3073" width="8.85546875" style="4" customWidth="1"/>
    <col min="3074" max="3080" width="8" style="4" customWidth="1"/>
    <col min="3081" max="3081" width="7" style="4" customWidth="1"/>
    <col min="3082" max="3082" width="8" style="4" customWidth="1"/>
    <col min="3083" max="3083" width="7.140625" style="4" customWidth="1"/>
    <col min="3084" max="3084" width="7.42578125" style="4" customWidth="1"/>
    <col min="3085" max="3085" width="7.140625" style="4" customWidth="1"/>
    <col min="3086" max="3086" width="8.85546875" style="4" customWidth="1"/>
    <col min="3087" max="3087" width="8" style="4" customWidth="1"/>
    <col min="3088" max="3088" width="6.85546875" style="4" customWidth="1"/>
    <col min="3089" max="3090" width="8" style="4" customWidth="1"/>
    <col min="3091" max="3328" width="9.140625" style="4"/>
    <col min="3329" max="3329" width="8.85546875" style="4" customWidth="1"/>
    <col min="3330" max="3336" width="8" style="4" customWidth="1"/>
    <col min="3337" max="3337" width="7" style="4" customWidth="1"/>
    <col min="3338" max="3338" width="8" style="4" customWidth="1"/>
    <col min="3339" max="3339" width="7.140625" style="4" customWidth="1"/>
    <col min="3340" max="3340" width="7.42578125" style="4" customWidth="1"/>
    <col min="3341" max="3341" width="7.140625" style="4" customWidth="1"/>
    <col min="3342" max="3342" width="8.85546875" style="4" customWidth="1"/>
    <col min="3343" max="3343" width="8" style="4" customWidth="1"/>
    <col min="3344" max="3344" width="6.85546875" style="4" customWidth="1"/>
    <col min="3345" max="3346" width="8" style="4" customWidth="1"/>
    <col min="3347" max="3584" width="9.140625" style="4"/>
    <col min="3585" max="3585" width="8.85546875" style="4" customWidth="1"/>
    <col min="3586" max="3592" width="8" style="4" customWidth="1"/>
    <col min="3593" max="3593" width="7" style="4" customWidth="1"/>
    <col min="3594" max="3594" width="8" style="4" customWidth="1"/>
    <col min="3595" max="3595" width="7.140625" style="4" customWidth="1"/>
    <col min="3596" max="3596" width="7.42578125" style="4" customWidth="1"/>
    <col min="3597" max="3597" width="7.140625" style="4" customWidth="1"/>
    <col min="3598" max="3598" width="8.85546875" style="4" customWidth="1"/>
    <col min="3599" max="3599" width="8" style="4" customWidth="1"/>
    <col min="3600" max="3600" width="6.85546875" style="4" customWidth="1"/>
    <col min="3601" max="3602" width="8" style="4" customWidth="1"/>
    <col min="3603" max="3840" width="9.140625" style="4"/>
    <col min="3841" max="3841" width="8.85546875" style="4" customWidth="1"/>
    <col min="3842" max="3848" width="8" style="4" customWidth="1"/>
    <col min="3849" max="3849" width="7" style="4" customWidth="1"/>
    <col min="3850" max="3850" width="8" style="4" customWidth="1"/>
    <col min="3851" max="3851" width="7.140625" style="4" customWidth="1"/>
    <col min="3852" max="3852" width="7.42578125" style="4" customWidth="1"/>
    <col min="3853" max="3853" width="7.140625" style="4" customWidth="1"/>
    <col min="3854" max="3854" width="8.85546875" style="4" customWidth="1"/>
    <col min="3855" max="3855" width="8" style="4" customWidth="1"/>
    <col min="3856" max="3856" width="6.85546875" style="4" customWidth="1"/>
    <col min="3857" max="3858" width="8" style="4" customWidth="1"/>
    <col min="3859" max="4096" width="9.140625" style="4"/>
    <col min="4097" max="4097" width="8.85546875" style="4" customWidth="1"/>
    <col min="4098" max="4104" width="8" style="4" customWidth="1"/>
    <col min="4105" max="4105" width="7" style="4" customWidth="1"/>
    <col min="4106" max="4106" width="8" style="4" customWidth="1"/>
    <col min="4107" max="4107" width="7.140625" style="4" customWidth="1"/>
    <col min="4108" max="4108" width="7.42578125" style="4" customWidth="1"/>
    <col min="4109" max="4109" width="7.140625" style="4" customWidth="1"/>
    <col min="4110" max="4110" width="8.85546875" style="4" customWidth="1"/>
    <col min="4111" max="4111" width="8" style="4" customWidth="1"/>
    <col min="4112" max="4112" width="6.85546875" style="4" customWidth="1"/>
    <col min="4113" max="4114" width="8" style="4" customWidth="1"/>
    <col min="4115" max="4352" width="9.140625" style="4"/>
    <col min="4353" max="4353" width="8.85546875" style="4" customWidth="1"/>
    <col min="4354" max="4360" width="8" style="4" customWidth="1"/>
    <col min="4361" max="4361" width="7" style="4" customWidth="1"/>
    <col min="4362" max="4362" width="8" style="4" customWidth="1"/>
    <col min="4363" max="4363" width="7.140625" style="4" customWidth="1"/>
    <col min="4364" max="4364" width="7.42578125" style="4" customWidth="1"/>
    <col min="4365" max="4365" width="7.140625" style="4" customWidth="1"/>
    <col min="4366" max="4366" width="8.85546875" style="4" customWidth="1"/>
    <col min="4367" max="4367" width="8" style="4" customWidth="1"/>
    <col min="4368" max="4368" width="6.85546875" style="4" customWidth="1"/>
    <col min="4369" max="4370" width="8" style="4" customWidth="1"/>
    <col min="4371" max="4608" width="9.140625" style="4"/>
    <col min="4609" max="4609" width="8.85546875" style="4" customWidth="1"/>
    <col min="4610" max="4616" width="8" style="4" customWidth="1"/>
    <col min="4617" max="4617" width="7" style="4" customWidth="1"/>
    <col min="4618" max="4618" width="8" style="4" customWidth="1"/>
    <col min="4619" max="4619" width="7.140625" style="4" customWidth="1"/>
    <col min="4620" max="4620" width="7.42578125" style="4" customWidth="1"/>
    <col min="4621" max="4621" width="7.140625" style="4" customWidth="1"/>
    <col min="4622" max="4622" width="8.85546875" style="4" customWidth="1"/>
    <col min="4623" max="4623" width="8" style="4" customWidth="1"/>
    <col min="4624" max="4624" width="6.85546875" style="4" customWidth="1"/>
    <col min="4625" max="4626" width="8" style="4" customWidth="1"/>
    <col min="4627" max="4864" width="9.140625" style="4"/>
    <col min="4865" max="4865" width="8.85546875" style="4" customWidth="1"/>
    <col min="4866" max="4872" width="8" style="4" customWidth="1"/>
    <col min="4873" max="4873" width="7" style="4" customWidth="1"/>
    <col min="4874" max="4874" width="8" style="4" customWidth="1"/>
    <col min="4875" max="4875" width="7.140625" style="4" customWidth="1"/>
    <col min="4876" max="4876" width="7.42578125" style="4" customWidth="1"/>
    <col min="4877" max="4877" width="7.140625" style="4" customWidth="1"/>
    <col min="4878" max="4878" width="8.85546875" style="4" customWidth="1"/>
    <col min="4879" max="4879" width="8" style="4" customWidth="1"/>
    <col min="4880" max="4880" width="6.85546875" style="4" customWidth="1"/>
    <col min="4881" max="4882" width="8" style="4" customWidth="1"/>
    <col min="4883" max="5120" width="9.140625" style="4"/>
    <col min="5121" max="5121" width="8.85546875" style="4" customWidth="1"/>
    <col min="5122" max="5128" width="8" style="4" customWidth="1"/>
    <col min="5129" max="5129" width="7" style="4" customWidth="1"/>
    <col min="5130" max="5130" width="8" style="4" customWidth="1"/>
    <col min="5131" max="5131" width="7.140625" style="4" customWidth="1"/>
    <col min="5132" max="5132" width="7.42578125" style="4" customWidth="1"/>
    <col min="5133" max="5133" width="7.140625" style="4" customWidth="1"/>
    <col min="5134" max="5134" width="8.85546875" style="4" customWidth="1"/>
    <col min="5135" max="5135" width="8" style="4" customWidth="1"/>
    <col min="5136" max="5136" width="6.85546875" style="4" customWidth="1"/>
    <col min="5137" max="5138" width="8" style="4" customWidth="1"/>
    <col min="5139" max="5376" width="9.140625" style="4"/>
    <col min="5377" max="5377" width="8.85546875" style="4" customWidth="1"/>
    <col min="5378" max="5384" width="8" style="4" customWidth="1"/>
    <col min="5385" max="5385" width="7" style="4" customWidth="1"/>
    <col min="5386" max="5386" width="8" style="4" customWidth="1"/>
    <col min="5387" max="5387" width="7.140625" style="4" customWidth="1"/>
    <col min="5388" max="5388" width="7.42578125" style="4" customWidth="1"/>
    <col min="5389" max="5389" width="7.140625" style="4" customWidth="1"/>
    <col min="5390" max="5390" width="8.85546875" style="4" customWidth="1"/>
    <col min="5391" max="5391" width="8" style="4" customWidth="1"/>
    <col min="5392" max="5392" width="6.85546875" style="4" customWidth="1"/>
    <col min="5393" max="5394" width="8" style="4" customWidth="1"/>
    <col min="5395" max="5632" width="9.140625" style="4"/>
    <col min="5633" max="5633" width="8.85546875" style="4" customWidth="1"/>
    <col min="5634" max="5640" width="8" style="4" customWidth="1"/>
    <col min="5641" max="5641" width="7" style="4" customWidth="1"/>
    <col min="5642" max="5642" width="8" style="4" customWidth="1"/>
    <col min="5643" max="5643" width="7.140625" style="4" customWidth="1"/>
    <col min="5644" max="5644" width="7.42578125" style="4" customWidth="1"/>
    <col min="5645" max="5645" width="7.140625" style="4" customWidth="1"/>
    <col min="5646" max="5646" width="8.85546875" style="4" customWidth="1"/>
    <col min="5647" max="5647" width="8" style="4" customWidth="1"/>
    <col min="5648" max="5648" width="6.85546875" style="4" customWidth="1"/>
    <col min="5649" max="5650" width="8" style="4" customWidth="1"/>
    <col min="5651" max="5888" width="9.140625" style="4"/>
    <col min="5889" max="5889" width="8.85546875" style="4" customWidth="1"/>
    <col min="5890" max="5896" width="8" style="4" customWidth="1"/>
    <col min="5897" max="5897" width="7" style="4" customWidth="1"/>
    <col min="5898" max="5898" width="8" style="4" customWidth="1"/>
    <col min="5899" max="5899" width="7.140625" style="4" customWidth="1"/>
    <col min="5900" max="5900" width="7.42578125" style="4" customWidth="1"/>
    <col min="5901" max="5901" width="7.140625" style="4" customWidth="1"/>
    <col min="5902" max="5902" width="8.85546875" style="4" customWidth="1"/>
    <col min="5903" max="5903" width="8" style="4" customWidth="1"/>
    <col min="5904" max="5904" width="6.85546875" style="4" customWidth="1"/>
    <col min="5905" max="5906" width="8" style="4" customWidth="1"/>
    <col min="5907" max="6144" width="9.140625" style="4"/>
    <col min="6145" max="6145" width="8.85546875" style="4" customWidth="1"/>
    <col min="6146" max="6152" width="8" style="4" customWidth="1"/>
    <col min="6153" max="6153" width="7" style="4" customWidth="1"/>
    <col min="6154" max="6154" width="8" style="4" customWidth="1"/>
    <col min="6155" max="6155" width="7.140625" style="4" customWidth="1"/>
    <col min="6156" max="6156" width="7.42578125" style="4" customWidth="1"/>
    <col min="6157" max="6157" width="7.140625" style="4" customWidth="1"/>
    <col min="6158" max="6158" width="8.85546875" style="4" customWidth="1"/>
    <col min="6159" max="6159" width="8" style="4" customWidth="1"/>
    <col min="6160" max="6160" width="6.85546875" style="4" customWidth="1"/>
    <col min="6161" max="6162" width="8" style="4" customWidth="1"/>
    <col min="6163" max="6400" width="9.140625" style="4"/>
    <col min="6401" max="6401" width="8.85546875" style="4" customWidth="1"/>
    <col min="6402" max="6408" width="8" style="4" customWidth="1"/>
    <col min="6409" max="6409" width="7" style="4" customWidth="1"/>
    <col min="6410" max="6410" width="8" style="4" customWidth="1"/>
    <col min="6411" max="6411" width="7.140625" style="4" customWidth="1"/>
    <col min="6412" max="6412" width="7.42578125" style="4" customWidth="1"/>
    <col min="6413" max="6413" width="7.140625" style="4" customWidth="1"/>
    <col min="6414" max="6414" width="8.85546875" style="4" customWidth="1"/>
    <col min="6415" max="6415" width="8" style="4" customWidth="1"/>
    <col min="6416" max="6416" width="6.85546875" style="4" customWidth="1"/>
    <col min="6417" max="6418" width="8" style="4" customWidth="1"/>
    <col min="6419" max="6656" width="9.140625" style="4"/>
    <col min="6657" max="6657" width="8.85546875" style="4" customWidth="1"/>
    <col min="6658" max="6664" width="8" style="4" customWidth="1"/>
    <col min="6665" max="6665" width="7" style="4" customWidth="1"/>
    <col min="6666" max="6666" width="8" style="4" customWidth="1"/>
    <col min="6667" max="6667" width="7.140625" style="4" customWidth="1"/>
    <col min="6668" max="6668" width="7.42578125" style="4" customWidth="1"/>
    <col min="6669" max="6669" width="7.140625" style="4" customWidth="1"/>
    <col min="6670" max="6670" width="8.85546875" style="4" customWidth="1"/>
    <col min="6671" max="6671" width="8" style="4" customWidth="1"/>
    <col min="6672" max="6672" width="6.85546875" style="4" customWidth="1"/>
    <col min="6673" max="6674" width="8" style="4" customWidth="1"/>
    <col min="6675" max="6912" width="9.140625" style="4"/>
    <col min="6913" max="6913" width="8.85546875" style="4" customWidth="1"/>
    <col min="6914" max="6920" width="8" style="4" customWidth="1"/>
    <col min="6921" max="6921" width="7" style="4" customWidth="1"/>
    <col min="6922" max="6922" width="8" style="4" customWidth="1"/>
    <col min="6923" max="6923" width="7.140625" style="4" customWidth="1"/>
    <col min="6924" max="6924" width="7.42578125" style="4" customWidth="1"/>
    <col min="6925" max="6925" width="7.140625" style="4" customWidth="1"/>
    <col min="6926" max="6926" width="8.85546875" style="4" customWidth="1"/>
    <col min="6927" max="6927" width="8" style="4" customWidth="1"/>
    <col min="6928" max="6928" width="6.85546875" style="4" customWidth="1"/>
    <col min="6929" max="6930" width="8" style="4" customWidth="1"/>
    <col min="6931" max="7168" width="9.140625" style="4"/>
    <col min="7169" max="7169" width="8.85546875" style="4" customWidth="1"/>
    <col min="7170" max="7176" width="8" style="4" customWidth="1"/>
    <col min="7177" max="7177" width="7" style="4" customWidth="1"/>
    <col min="7178" max="7178" width="8" style="4" customWidth="1"/>
    <col min="7179" max="7179" width="7.140625" style="4" customWidth="1"/>
    <col min="7180" max="7180" width="7.42578125" style="4" customWidth="1"/>
    <col min="7181" max="7181" width="7.140625" style="4" customWidth="1"/>
    <col min="7182" max="7182" width="8.85546875" style="4" customWidth="1"/>
    <col min="7183" max="7183" width="8" style="4" customWidth="1"/>
    <col min="7184" max="7184" width="6.85546875" style="4" customWidth="1"/>
    <col min="7185" max="7186" width="8" style="4" customWidth="1"/>
    <col min="7187" max="7424" width="9.140625" style="4"/>
    <col min="7425" max="7425" width="8.85546875" style="4" customWidth="1"/>
    <col min="7426" max="7432" width="8" style="4" customWidth="1"/>
    <col min="7433" max="7433" width="7" style="4" customWidth="1"/>
    <col min="7434" max="7434" width="8" style="4" customWidth="1"/>
    <col min="7435" max="7435" width="7.140625" style="4" customWidth="1"/>
    <col min="7436" max="7436" width="7.42578125" style="4" customWidth="1"/>
    <col min="7437" max="7437" width="7.140625" style="4" customWidth="1"/>
    <col min="7438" max="7438" width="8.85546875" style="4" customWidth="1"/>
    <col min="7439" max="7439" width="8" style="4" customWidth="1"/>
    <col min="7440" max="7440" width="6.85546875" style="4" customWidth="1"/>
    <col min="7441" max="7442" width="8" style="4" customWidth="1"/>
    <col min="7443" max="7680" width="9.140625" style="4"/>
    <col min="7681" max="7681" width="8.85546875" style="4" customWidth="1"/>
    <col min="7682" max="7688" width="8" style="4" customWidth="1"/>
    <col min="7689" max="7689" width="7" style="4" customWidth="1"/>
    <col min="7690" max="7690" width="8" style="4" customWidth="1"/>
    <col min="7691" max="7691" width="7.140625" style="4" customWidth="1"/>
    <col min="7692" max="7692" width="7.42578125" style="4" customWidth="1"/>
    <col min="7693" max="7693" width="7.140625" style="4" customWidth="1"/>
    <col min="7694" max="7694" width="8.85546875" style="4" customWidth="1"/>
    <col min="7695" max="7695" width="8" style="4" customWidth="1"/>
    <col min="7696" max="7696" width="6.85546875" style="4" customWidth="1"/>
    <col min="7697" max="7698" width="8" style="4" customWidth="1"/>
    <col min="7699" max="7936" width="9.140625" style="4"/>
    <col min="7937" max="7937" width="8.85546875" style="4" customWidth="1"/>
    <col min="7938" max="7944" width="8" style="4" customWidth="1"/>
    <col min="7945" max="7945" width="7" style="4" customWidth="1"/>
    <col min="7946" max="7946" width="8" style="4" customWidth="1"/>
    <col min="7947" max="7947" width="7.140625" style="4" customWidth="1"/>
    <col min="7948" max="7948" width="7.42578125" style="4" customWidth="1"/>
    <col min="7949" max="7949" width="7.140625" style="4" customWidth="1"/>
    <col min="7950" max="7950" width="8.85546875" style="4" customWidth="1"/>
    <col min="7951" max="7951" width="8" style="4" customWidth="1"/>
    <col min="7952" max="7952" width="6.85546875" style="4" customWidth="1"/>
    <col min="7953" max="7954" width="8" style="4" customWidth="1"/>
    <col min="7955" max="8192" width="9.140625" style="4"/>
    <col min="8193" max="8193" width="8.85546875" style="4" customWidth="1"/>
    <col min="8194" max="8200" width="8" style="4" customWidth="1"/>
    <col min="8201" max="8201" width="7" style="4" customWidth="1"/>
    <col min="8202" max="8202" width="8" style="4" customWidth="1"/>
    <col min="8203" max="8203" width="7.140625" style="4" customWidth="1"/>
    <col min="8204" max="8204" width="7.42578125" style="4" customWidth="1"/>
    <col min="8205" max="8205" width="7.140625" style="4" customWidth="1"/>
    <col min="8206" max="8206" width="8.85546875" style="4" customWidth="1"/>
    <col min="8207" max="8207" width="8" style="4" customWidth="1"/>
    <col min="8208" max="8208" width="6.85546875" style="4" customWidth="1"/>
    <col min="8209" max="8210" width="8" style="4" customWidth="1"/>
    <col min="8211" max="8448" width="9.140625" style="4"/>
    <col min="8449" max="8449" width="8.85546875" style="4" customWidth="1"/>
    <col min="8450" max="8456" width="8" style="4" customWidth="1"/>
    <col min="8457" max="8457" width="7" style="4" customWidth="1"/>
    <col min="8458" max="8458" width="8" style="4" customWidth="1"/>
    <col min="8459" max="8459" width="7.140625" style="4" customWidth="1"/>
    <col min="8460" max="8460" width="7.42578125" style="4" customWidth="1"/>
    <col min="8461" max="8461" width="7.140625" style="4" customWidth="1"/>
    <col min="8462" max="8462" width="8.85546875" style="4" customWidth="1"/>
    <col min="8463" max="8463" width="8" style="4" customWidth="1"/>
    <col min="8464" max="8464" width="6.85546875" style="4" customWidth="1"/>
    <col min="8465" max="8466" width="8" style="4" customWidth="1"/>
    <col min="8467" max="8704" width="9.140625" style="4"/>
    <col min="8705" max="8705" width="8.85546875" style="4" customWidth="1"/>
    <col min="8706" max="8712" width="8" style="4" customWidth="1"/>
    <col min="8713" max="8713" width="7" style="4" customWidth="1"/>
    <col min="8714" max="8714" width="8" style="4" customWidth="1"/>
    <col min="8715" max="8715" width="7.140625" style="4" customWidth="1"/>
    <col min="8716" max="8716" width="7.42578125" style="4" customWidth="1"/>
    <col min="8717" max="8717" width="7.140625" style="4" customWidth="1"/>
    <col min="8718" max="8718" width="8.85546875" style="4" customWidth="1"/>
    <col min="8719" max="8719" width="8" style="4" customWidth="1"/>
    <col min="8720" max="8720" width="6.85546875" style="4" customWidth="1"/>
    <col min="8721" max="8722" width="8" style="4" customWidth="1"/>
    <col min="8723" max="8960" width="9.140625" style="4"/>
    <col min="8961" max="8961" width="8.85546875" style="4" customWidth="1"/>
    <col min="8962" max="8968" width="8" style="4" customWidth="1"/>
    <col min="8969" max="8969" width="7" style="4" customWidth="1"/>
    <col min="8970" max="8970" width="8" style="4" customWidth="1"/>
    <col min="8971" max="8971" width="7.140625" style="4" customWidth="1"/>
    <col min="8972" max="8972" width="7.42578125" style="4" customWidth="1"/>
    <col min="8973" max="8973" width="7.140625" style="4" customWidth="1"/>
    <col min="8974" max="8974" width="8.85546875" style="4" customWidth="1"/>
    <col min="8975" max="8975" width="8" style="4" customWidth="1"/>
    <col min="8976" max="8976" width="6.85546875" style="4" customWidth="1"/>
    <col min="8977" max="8978" width="8" style="4" customWidth="1"/>
    <col min="8979" max="9216" width="9.140625" style="4"/>
    <col min="9217" max="9217" width="8.85546875" style="4" customWidth="1"/>
    <col min="9218" max="9224" width="8" style="4" customWidth="1"/>
    <col min="9225" max="9225" width="7" style="4" customWidth="1"/>
    <col min="9226" max="9226" width="8" style="4" customWidth="1"/>
    <col min="9227" max="9227" width="7.140625" style="4" customWidth="1"/>
    <col min="9228" max="9228" width="7.42578125" style="4" customWidth="1"/>
    <col min="9229" max="9229" width="7.140625" style="4" customWidth="1"/>
    <col min="9230" max="9230" width="8.85546875" style="4" customWidth="1"/>
    <col min="9231" max="9231" width="8" style="4" customWidth="1"/>
    <col min="9232" max="9232" width="6.85546875" style="4" customWidth="1"/>
    <col min="9233" max="9234" width="8" style="4" customWidth="1"/>
    <col min="9235" max="9472" width="9.140625" style="4"/>
    <col min="9473" max="9473" width="8.85546875" style="4" customWidth="1"/>
    <col min="9474" max="9480" width="8" style="4" customWidth="1"/>
    <col min="9481" max="9481" width="7" style="4" customWidth="1"/>
    <col min="9482" max="9482" width="8" style="4" customWidth="1"/>
    <col min="9483" max="9483" width="7.140625" style="4" customWidth="1"/>
    <col min="9484" max="9484" width="7.42578125" style="4" customWidth="1"/>
    <col min="9485" max="9485" width="7.140625" style="4" customWidth="1"/>
    <col min="9486" max="9486" width="8.85546875" style="4" customWidth="1"/>
    <col min="9487" max="9487" width="8" style="4" customWidth="1"/>
    <col min="9488" max="9488" width="6.85546875" style="4" customWidth="1"/>
    <col min="9489" max="9490" width="8" style="4" customWidth="1"/>
    <col min="9491" max="9728" width="9.140625" style="4"/>
    <col min="9729" max="9729" width="8.85546875" style="4" customWidth="1"/>
    <col min="9730" max="9736" width="8" style="4" customWidth="1"/>
    <col min="9737" max="9737" width="7" style="4" customWidth="1"/>
    <col min="9738" max="9738" width="8" style="4" customWidth="1"/>
    <col min="9739" max="9739" width="7.140625" style="4" customWidth="1"/>
    <col min="9740" max="9740" width="7.42578125" style="4" customWidth="1"/>
    <col min="9741" max="9741" width="7.140625" style="4" customWidth="1"/>
    <col min="9742" max="9742" width="8.85546875" style="4" customWidth="1"/>
    <col min="9743" max="9743" width="8" style="4" customWidth="1"/>
    <col min="9744" max="9744" width="6.85546875" style="4" customWidth="1"/>
    <col min="9745" max="9746" width="8" style="4" customWidth="1"/>
    <col min="9747" max="9984" width="9.140625" style="4"/>
    <col min="9985" max="9985" width="8.85546875" style="4" customWidth="1"/>
    <col min="9986" max="9992" width="8" style="4" customWidth="1"/>
    <col min="9993" max="9993" width="7" style="4" customWidth="1"/>
    <col min="9994" max="9994" width="8" style="4" customWidth="1"/>
    <col min="9995" max="9995" width="7.140625" style="4" customWidth="1"/>
    <col min="9996" max="9996" width="7.42578125" style="4" customWidth="1"/>
    <col min="9997" max="9997" width="7.140625" style="4" customWidth="1"/>
    <col min="9998" max="9998" width="8.85546875" style="4" customWidth="1"/>
    <col min="9999" max="9999" width="8" style="4" customWidth="1"/>
    <col min="10000" max="10000" width="6.85546875" style="4" customWidth="1"/>
    <col min="10001" max="10002" width="8" style="4" customWidth="1"/>
    <col min="10003" max="10240" width="9.140625" style="4"/>
    <col min="10241" max="10241" width="8.85546875" style="4" customWidth="1"/>
    <col min="10242" max="10248" width="8" style="4" customWidth="1"/>
    <col min="10249" max="10249" width="7" style="4" customWidth="1"/>
    <col min="10250" max="10250" width="8" style="4" customWidth="1"/>
    <col min="10251" max="10251" width="7.140625" style="4" customWidth="1"/>
    <col min="10252" max="10252" width="7.42578125" style="4" customWidth="1"/>
    <col min="10253" max="10253" width="7.140625" style="4" customWidth="1"/>
    <col min="10254" max="10254" width="8.85546875" style="4" customWidth="1"/>
    <col min="10255" max="10255" width="8" style="4" customWidth="1"/>
    <col min="10256" max="10256" width="6.85546875" style="4" customWidth="1"/>
    <col min="10257" max="10258" width="8" style="4" customWidth="1"/>
    <col min="10259" max="10496" width="9.140625" style="4"/>
    <col min="10497" max="10497" width="8.85546875" style="4" customWidth="1"/>
    <col min="10498" max="10504" width="8" style="4" customWidth="1"/>
    <col min="10505" max="10505" width="7" style="4" customWidth="1"/>
    <col min="10506" max="10506" width="8" style="4" customWidth="1"/>
    <col min="10507" max="10507" width="7.140625" style="4" customWidth="1"/>
    <col min="10508" max="10508" width="7.42578125" style="4" customWidth="1"/>
    <col min="10509" max="10509" width="7.140625" style="4" customWidth="1"/>
    <col min="10510" max="10510" width="8.85546875" style="4" customWidth="1"/>
    <col min="10511" max="10511" width="8" style="4" customWidth="1"/>
    <col min="10512" max="10512" width="6.85546875" style="4" customWidth="1"/>
    <col min="10513" max="10514" width="8" style="4" customWidth="1"/>
    <col min="10515" max="10752" width="9.140625" style="4"/>
    <col min="10753" max="10753" width="8.85546875" style="4" customWidth="1"/>
    <col min="10754" max="10760" width="8" style="4" customWidth="1"/>
    <col min="10761" max="10761" width="7" style="4" customWidth="1"/>
    <col min="10762" max="10762" width="8" style="4" customWidth="1"/>
    <col min="10763" max="10763" width="7.140625" style="4" customWidth="1"/>
    <col min="10764" max="10764" width="7.42578125" style="4" customWidth="1"/>
    <col min="10765" max="10765" width="7.140625" style="4" customWidth="1"/>
    <col min="10766" max="10766" width="8.85546875" style="4" customWidth="1"/>
    <col min="10767" max="10767" width="8" style="4" customWidth="1"/>
    <col min="10768" max="10768" width="6.85546875" style="4" customWidth="1"/>
    <col min="10769" max="10770" width="8" style="4" customWidth="1"/>
    <col min="10771" max="11008" width="9.140625" style="4"/>
    <col min="11009" max="11009" width="8.85546875" style="4" customWidth="1"/>
    <col min="11010" max="11016" width="8" style="4" customWidth="1"/>
    <col min="11017" max="11017" width="7" style="4" customWidth="1"/>
    <col min="11018" max="11018" width="8" style="4" customWidth="1"/>
    <col min="11019" max="11019" width="7.140625" style="4" customWidth="1"/>
    <col min="11020" max="11020" width="7.42578125" style="4" customWidth="1"/>
    <col min="11021" max="11021" width="7.140625" style="4" customWidth="1"/>
    <col min="11022" max="11022" width="8.85546875" style="4" customWidth="1"/>
    <col min="11023" max="11023" width="8" style="4" customWidth="1"/>
    <col min="11024" max="11024" width="6.85546875" style="4" customWidth="1"/>
    <col min="11025" max="11026" width="8" style="4" customWidth="1"/>
    <col min="11027" max="11264" width="9.140625" style="4"/>
    <col min="11265" max="11265" width="8.85546875" style="4" customWidth="1"/>
    <col min="11266" max="11272" width="8" style="4" customWidth="1"/>
    <col min="11273" max="11273" width="7" style="4" customWidth="1"/>
    <col min="11274" max="11274" width="8" style="4" customWidth="1"/>
    <col min="11275" max="11275" width="7.140625" style="4" customWidth="1"/>
    <col min="11276" max="11276" width="7.42578125" style="4" customWidth="1"/>
    <col min="11277" max="11277" width="7.140625" style="4" customWidth="1"/>
    <col min="11278" max="11278" width="8.85546875" style="4" customWidth="1"/>
    <col min="11279" max="11279" width="8" style="4" customWidth="1"/>
    <col min="11280" max="11280" width="6.85546875" style="4" customWidth="1"/>
    <col min="11281" max="11282" width="8" style="4" customWidth="1"/>
    <col min="11283" max="11520" width="9.140625" style="4"/>
    <col min="11521" max="11521" width="8.85546875" style="4" customWidth="1"/>
    <col min="11522" max="11528" width="8" style="4" customWidth="1"/>
    <col min="11529" max="11529" width="7" style="4" customWidth="1"/>
    <col min="11530" max="11530" width="8" style="4" customWidth="1"/>
    <col min="11531" max="11531" width="7.140625" style="4" customWidth="1"/>
    <col min="11532" max="11532" width="7.42578125" style="4" customWidth="1"/>
    <col min="11533" max="11533" width="7.140625" style="4" customWidth="1"/>
    <col min="11534" max="11534" width="8.85546875" style="4" customWidth="1"/>
    <col min="11535" max="11535" width="8" style="4" customWidth="1"/>
    <col min="11536" max="11536" width="6.85546875" style="4" customWidth="1"/>
    <col min="11537" max="11538" width="8" style="4" customWidth="1"/>
    <col min="11539" max="11776" width="9.140625" style="4"/>
    <col min="11777" max="11777" width="8.85546875" style="4" customWidth="1"/>
    <col min="11778" max="11784" width="8" style="4" customWidth="1"/>
    <col min="11785" max="11785" width="7" style="4" customWidth="1"/>
    <col min="11786" max="11786" width="8" style="4" customWidth="1"/>
    <col min="11787" max="11787" width="7.140625" style="4" customWidth="1"/>
    <col min="11788" max="11788" width="7.42578125" style="4" customWidth="1"/>
    <col min="11789" max="11789" width="7.140625" style="4" customWidth="1"/>
    <col min="11790" max="11790" width="8.85546875" style="4" customWidth="1"/>
    <col min="11791" max="11791" width="8" style="4" customWidth="1"/>
    <col min="11792" max="11792" width="6.85546875" style="4" customWidth="1"/>
    <col min="11793" max="11794" width="8" style="4" customWidth="1"/>
    <col min="11795" max="12032" width="9.140625" style="4"/>
    <col min="12033" max="12033" width="8.85546875" style="4" customWidth="1"/>
    <col min="12034" max="12040" width="8" style="4" customWidth="1"/>
    <col min="12041" max="12041" width="7" style="4" customWidth="1"/>
    <col min="12042" max="12042" width="8" style="4" customWidth="1"/>
    <col min="12043" max="12043" width="7.140625" style="4" customWidth="1"/>
    <col min="12044" max="12044" width="7.42578125" style="4" customWidth="1"/>
    <col min="12045" max="12045" width="7.140625" style="4" customWidth="1"/>
    <col min="12046" max="12046" width="8.85546875" style="4" customWidth="1"/>
    <col min="12047" max="12047" width="8" style="4" customWidth="1"/>
    <col min="12048" max="12048" width="6.85546875" style="4" customWidth="1"/>
    <col min="12049" max="12050" width="8" style="4" customWidth="1"/>
    <col min="12051" max="12288" width="9.140625" style="4"/>
    <col min="12289" max="12289" width="8.85546875" style="4" customWidth="1"/>
    <col min="12290" max="12296" width="8" style="4" customWidth="1"/>
    <col min="12297" max="12297" width="7" style="4" customWidth="1"/>
    <col min="12298" max="12298" width="8" style="4" customWidth="1"/>
    <col min="12299" max="12299" width="7.140625" style="4" customWidth="1"/>
    <col min="12300" max="12300" width="7.42578125" style="4" customWidth="1"/>
    <col min="12301" max="12301" width="7.140625" style="4" customWidth="1"/>
    <col min="12302" max="12302" width="8.85546875" style="4" customWidth="1"/>
    <col min="12303" max="12303" width="8" style="4" customWidth="1"/>
    <col min="12304" max="12304" width="6.85546875" style="4" customWidth="1"/>
    <col min="12305" max="12306" width="8" style="4" customWidth="1"/>
    <col min="12307" max="12544" width="9.140625" style="4"/>
    <col min="12545" max="12545" width="8.85546875" style="4" customWidth="1"/>
    <col min="12546" max="12552" width="8" style="4" customWidth="1"/>
    <col min="12553" max="12553" width="7" style="4" customWidth="1"/>
    <col min="12554" max="12554" width="8" style="4" customWidth="1"/>
    <col min="12555" max="12555" width="7.140625" style="4" customWidth="1"/>
    <col min="12556" max="12556" width="7.42578125" style="4" customWidth="1"/>
    <col min="12557" max="12557" width="7.140625" style="4" customWidth="1"/>
    <col min="12558" max="12558" width="8.85546875" style="4" customWidth="1"/>
    <col min="12559" max="12559" width="8" style="4" customWidth="1"/>
    <col min="12560" max="12560" width="6.85546875" style="4" customWidth="1"/>
    <col min="12561" max="12562" width="8" style="4" customWidth="1"/>
    <col min="12563" max="12800" width="9.140625" style="4"/>
    <col min="12801" max="12801" width="8.85546875" style="4" customWidth="1"/>
    <col min="12802" max="12808" width="8" style="4" customWidth="1"/>
    <col min="12809" max="12809" width="7" style="4" customWidth="1"/>
    <col min="12810" max="12810" width="8" style="4" customWidth="1"/>
    <col min="12811" max="12811" width="7.140625" style="4" customWidth="1"/>
    <col min="12812" max="12812" width="7.42578125" style="4" customWidth="1"/>
    <col min="12813" max="12813" width="7.140625" style="4" customWidth="1"/>
    <col min="12814" max="12814" width="8.85546875" style="4" customWidth="1"/>
    <col min="12815" max="12815" width="8" style="4" customWidth="1"/>
    <col min="12816" max="12816" width="6.85546875" style="4" customWidth="1"/>
    <col min="12817" max="12818" width="8" style="4" customWidth="1"/>
    <col min="12819" max="13056" width="9.140625" style="4"/>
    <col min="13057" max="13057" width="8.85546875" style="4" customWidth="1"/>
    <col min="13058" max="13064" width="8" style="4" customWidth="1"/>
    <col min="13065" max="13065" width="7" style="4" customWidth="1"/>
    <col min="13066" max="13066" width="8" style="4" customWidth="1"/>
    <col min="13067" max="13067" width="7.140625" style="4" customWidth="1"/>
    <col min="13068" max="13068" width="7.42578125" style="4" customWidth="1"/>
    <col min="13069" max="13069" width="7.140625" style="4" customWidth="1"/>
    <col min="13070" max="13070" width="8.85546875" style="4" customWidth="1"/>
    <col min="13071" max="13071" width="8" style="4" customWidth="1"/>
    <col min="13072" max="13072" width="6.85546875" style="4" customWidth="1"/>
    <col min="13073" max="13074" width="8" style="4" customWidth="1"/>
    <col min="13075" max="13312" width="9.140625" style="4"/>
    <col min="13313" max="13313" width="8.85546875" style="4" customWidth="1"/>
    <col min="13314" max="13320" width="8" style="4" customWidth="1"/>
    <col min="13321" max="13321" width="7" style="4" customWidth="1"/>
    <col min="13322" max="13322" width="8" style="4" customWidth="1"/>
    <col min="13323" max="13323" width="7.140625" style="4" customWidth="1"/>
    <col min="13324" max="13324" width="7.42578125" style="4" customWidth="1"/>
    <col min="13325" max="13325" width="7.140625" style="4" customWidth="1"/>
    <col min="13326" max="13326" width="8.85546875" style="4" customWidth="1"/>
    <col min="13327" max="13327" width="8" style="4" customWidth="1"/>
    <col min="13328" max="13328" width="6.85546875" style="4" customWidth="1"/>
    <col min="13329" max="13330" width="8" style="4" customWidth="1"/>
    <col min="13331" max="13568" width="9.140625" style="4"/>
    <col min="13569" max="13569" width="8.85546875" style="4" customWidth="1"/>
    <col min="13570" max="13576" width="8" style="4" customWidth="1"/>
    <col min="13577" max="13577" width="7" style="4" customWidth="1"/>
    <col min="13578" max="13578" width="8" style="4" customWidth="1"/>
    <col min="13579" max="13579" width="7.140625" style="4" customWidth="1"/>
    <col min="13580" max="13580" width="7.42578125" style="4" customWidth="1"/>
    <col min="13581" max="13581" width="7.140625" style="4" customWidth="1"/>
    <col min="13582" max="13582" width="8.85546875" style="4" customWidth="1"/>
    <col min="13583" max="13583" width="8" style="4" customWidth="1"/>
    <col min="13584" max="13584" width="6.85546875" style="4" customWidth="1"/>
    <col min="13585" max="13586" width="8" style="4" customWidth="1"/>
    <col min="13587" max="13824" width="9.140625" style="4"/>
    <col min="13825" max="13825" width="8.85546875" style="4" customWidth="1"/>
    <col min="13826" max="13832" width="8" style="4" customWidth="1"/>
    <col min="13833" max="13833" width="7" style="4" customWidth="1"/>
    <col min="13834" max="13834" width="8" style="4" customWidth="1"/>
    <col min="13835" max="13835" width="7.140625" style="4" customWidth="1"/>
    <col min="13836" max="13836" width="7.42578125" style="4" customWidth="1"/>
    <col min="13837" max="13837" width="7.140625" style="4" customWidth="1"/>
    <col min="13838" max="13838" width="8.85546875" style="4" customWidth="1"/>
    <col min="13839" max="13839" width="8" style="4" customWidth="1"/>
    <col min="13840" max="13840" width="6.85546875" style="4" customWidth="1"/>
    <col min="13841" max="13842" width="8" style="4" customWidth="1"/>
    <col min="13843" max="14080" width="9.140625" style="4"/>
    <col min="14081" max="14081" width="8.85546875" style="4" customWidth="1"/>
    <col min="14082" max="14088" width="8" style="4" customWidth="1"/>
    <col min="14089" max="14089" width="7" style="4" customWidth="1"/>
    <col min="14090" max="14090" width="8" style="4" customWidth="1"/>
    <col min="14091" max="14091" width="7.140625" style="4" customWidth="1"/>
    <col min="14092" max="14092" width="7.42578125" style="4" customWidth="1"/>
    <col min="14093" max="14093" width="7.140625" style="4" customWidth="1"/>
    <col min="14094" max="14094" width="8.85546875" style="4" customWidth="1"/>
    <col min="14095" max="14095" width="8" style="4" customWidth="1"/>
    <col min="14096" max="14096" width="6.85546875" style="4" customWidth="1"/>
    <col min="14097" max="14098" width="8" style="4" customWidth="1"/>
    <col min="14099" max="14336" width="9.140625" style="4"/>
    <col min="14337" max="14337" width="8.85546875" style="4" customWidth="1"/>
    <col min="14338" max="14344" width="8" style="4" customWidth="1"/>
    <col min="14345" max="14345" width="7" style="4" customWidth="1"/>
    <col min="14346" max="14346" width="8" style="4" customWidth="1"/>
    <col min="14347" max="14347" width="7.140625" style="4" customWidth="1"/>
    <col min="14348" max="14348" width="7.42578125" style="4" customWidth="1"/>
    <col min="14349" max="14349" width="7.140625" style="4" customWidth="1"/>
    <col min="14350" max="14350" width="8.85546875" style="4" customWidth="1"/>
    <col min="14351" max="14351" width="8" style="4" customWidth="1"/>
    <col min="14352" max="14352" width="6.85546875" style="4" customWidth="1"/>
    <col min="14353" max="14354" width="8" style="4" customWidth="1"/>
    <col min="14355" max="14592" width="9.140625" style="4"/>
    <col min="14593" max="14593" width="8.85546875" style="4" customWidth="1"/>
    <col min="14594" max="14600" width="8" style="4" customWidth="1"/>
    <col min="14601" max="14601" width="7" style="4" customWidth="1"/>
    <col min="14602" max="14602" width="8" style="4" customWidth="1"/>
    <col min="14603" max="14603" width="7.140625" style="4" customWidth="1"/>
    <col min="14604" max="14604" width="7.42578125" style="4" customWidth="1"/>
    <col min="14605" max="14605" width="7.140625" style="4" customWidth="1"/>
    <col min="14606" max="14606" width="8.85546875" style="4" customWidth="1"/>
    <col min="14607" max="14607" width="8" style="4" customWidth="1"/>
    <col min="14608" max="14608" width="6.85546875" style="4" customWidth="1"/>
    <col min="14609" max="14610" width="8" style="4" customWidth="1"/>
    <col min="14611" max="14848" width="9.140625" style="4"/>
    <col min="14849" max="14849" width="8.85546875" style="4" customWidth="1"/>
    <col min="14850" max="14856" width="8" style="4" customWidth="1"/>
    <col min="14857" max="14857" width="7" style="4" customWidth="1"/>
    <col min="14858" max="14858" width="8" style="4" customWidth="1"/>
    <col min="14859" max="14859" width="7.140625" style="4" customWidth="1"/>
    <col min="14860" max="14860" width="7.42578125" style="4" customWidth="1"/>
    <col min="14861" max="14861" width="7.140625" style="4" customWidth="1"/>
    <col min="14862" max="14862" width="8.85546875" style="4" customWidth="1"/>
    <col min="14863" max="14863" width="8" style="4" customWidth="1"/>
    <col min="14864" max="14864" width="6.85546875" style="4" customWidth="1"/>
    <col min="14865" max="14866" width="8" style="4" customWidth="1"/>
    <col min="14867" max="15104" width="9.140625" style="4"/>
    <col min="15105" max="15105" width="8.85546875" style="4" customWidth="1"/>
    <col min="15106" max="15112" width="8" style="4" customWidth="1"/>
    <col min="15113" max="15113" width="7" style="4" customWidth="1"/>
    <col min="15114" max="15114" width="8" style="4" customWidth="1"/>
    <col min="15115" max="15115" width="7.140625" style="4" customWidth="1"/>
    <col min="15116" max="15116" width="7.42578125" style="4" customWidth="1"/>
    <col min="15117" max="15117" width="7.140625" style="4" customWidth="1"/>
    <col min="15118" max="15118" width="8.85546875" style="4" customWidth="1"/>
    <col min="15119" max="15119" width="8" style="4" customWidth="1"/>
    <col min="15120" max="15120" width="6.85546875" style="4" customWidth="1"/>
    <col min="15121" max="15122" width="8" style="4" customWidth="1"/>
    <col min="15123" max="15360" width="9.140625" style="4"/>
    <col min="15361" max="15361" width="8.85546875" style="4" customWidth="1"/>
    <col min="15362" max="15368" width="8" style="4" customWidth="1"/>
    <col min="15369" max="15369" width="7" style="4" customWidth="1"/>
    <col min="15370" max="15370" width="8" style="4" customWidth="1"/>
    <col min="15371" max="15371" width="7.140625" style="4" customWidth="1"/>
    <col min="15372" max="15372" width="7.42578125" style="4" customWidth="1"/>
    <col min="15373" max="15373" width="7.140625" style="4" customWidth="1"/>
    <col min="15374" max="15374" width="8.85546875" style="4" customWidth="1"/>
    <col min="15375" max="15375" width="8" style="4" customWidth="1"/>
    <col min="15376" max="15376" width="6.85546875" style="4" customWidth="1"/>
    <col min="15377" max="15378" width="8" style="4" customWidth="1"/>
    <col min="15379" max="15616" width="9.140625" style="4"/>
    <col min="15617" max="15617" width="8.85546875" style="4" customWidth="1"/>
    <col min="15618" max="15624" width="8" style="4" customWidth="1"/>
    <col min="15625" max="15625" width="7" style="4" customWidth="1"/>
    <col min="15626" max="15626" width="8" style="4" customWidth="1"/>
    <col min="15627" max="15627" width="7.140625" style="4" customWidth="1"/>
    <col min="15628" max="15628" width="7.42578125" style="4" customWidth="1"/>
    <col min="15629" max="15629" width="7.140625" style="4" customWidth="1"/>
    <col min="15630" max="15630" width="8.85546875" style="4" customWidth="1"/>
    <col min="15631" max="15631" width="8" style="4" customWidth="1"/>
    <col min="15632" max="15632" width="6.85546875" style="4" customWidth="1"/>
    <col min="15633" max="15634" width="8" style="4" customWidth="1"/>
    <col min="15635" max="15872" width="9.140625" style="4"/>
    <col min="15873" max="15873" width="8.85546875" style="4" customWidth="1"/>
    <col min="15874" max="15880" width="8" style="4" customWidth="1"/>
    <col min="15881" max="15881" width="7" style="4" customWidth="1"/>
    <col min="15882" max="15882" width="8" style="4" customWidth="1"/>
    <col min="15883" max="15883" width="7.140625" style="4" customWidth="1"/>
    <col min="15884" max="15884" width="7.42578125" style="4" customWidth="1"/>
    <col min="15885" max="15885" width="7.140625" style="4" customWidth="1"/>
    <col min="15886" max="15886" width="8.85546875" style="4" customWidth="1"/>
    <col min="15887" max="15887" width="8" style="4" customWidth="1"/>
    <col min="15888" max="15888" width="6.85546875" style="4" customWidth="1"/>
    <col min="15889" max="15890" width="8" style="4" customWidth="1"/>
    <col min="15891" max="16128" width="9.140625" style="4"/>
    <col min="16129" max="16129" width="8.85546875" style="4" customWidth="1"/>
    <col min="16130" max="16136" width="8" style="4" customWidth="1"/>
    <col min="16137" max="16137" width="7" style="4" customWidth="1"/>
    <col min="16138" max="16138" width="8" style="4" customWidth="1"/>
    <col min="16139" max="16139" width="7.140625" style="4" customWidth="1"/>
    <col min="16140" max="16140" width="7.42578125" style="4" customWidth="1"/>
    <col min="16141" max="16141" width="7.140625" style="4" customWidth="1"/>
    <col min="16142" max="16142" width="8.85546875" style="4" customWidth="1"/>
    <col min="16143" max="16143" width="8" style="4" customWidth="1"/>
    <col min="16144" max="16144" width="6.85546875" style="4" customWidth="1"/>
    <col min="16145" max="16146" width="8" style="4" customWidth="1"/>
    <col min="16147" max="16384" width="9.140625" style="4"/>
  </cols>
  <sheetData>
    <row r="1" spans="1:17" x14ac:dyDescent="0.2">
      <c r="A1" s="13" t="s">
        <v>300</v>
      </c>
      <c r="B1" s="88"/>
      <c r="C1" s="88"/>
      <c r="D1" s="88"/>
      <c r="E1" s="88"/>
      <c r="F1" s="88"/>
      <c r="G1" s="88"/>
      <c r="H1" s="88"/>
      <c r="I1" s="88"/>
      <c r="J1" s="88"/>
      <c r="K1" s="88"/>
      <c r="L1" s="88"/>
      <c r="M1" s="88"/>
      <c r="N1" s="88"/>
      <c r="O1" s="88"/>
      <c r="P1" s="88"/>
      <c r="Q1" s="88"/>
    </row>
    <row r="2" spans="1:17" x14ac:dyDescent="0.2">
      <c r="B2" s="90"/>
      <c r="C2" s="90"/>
      <c r="D2" s="90"/>
      <c r="E2" s="90"/>
      <c r="F2" s="90"/>
      <c r="G2" s="90"/>
      <c r="H2" s="90"/>
      <c r="I2" s="90" t="s">
        <v>37</v>
      </c>
      <c r="J2" s="90" t="s">
        <v>38</v>
      </c>
      <c r="K2" s="90"/>
      <c r="L2" s="90"/>
      <c r="M2" s="90"/>
      <c r="N2" s="90"/>
      <c r="O2" s="90"/>
      <c r="P2" s="90"/>
      <c r="Q2" s="90" t="s">
        <v>39</v>
      </c>
    </row>
    <row r="3" spans="1:17" x14ac:dyDescent="0.2">
      <c r="A3" s="2" t="s">
        <v>329</v>
      </c>
      <c r="B3" s="91" t="s">
        <v>40</v>
      </c>
      <c r="C3" s="91" t="s">
        <v>41</v>
      </c>
      <c r="D3" s="91" t="s">
        <v>42</v>
      </c>
      <c r="E3" s="91" t="s">
        <v>43</v>
      </c>
      <c r="F3" s="91" t="s">
        <v>44</v>
      </c>
      <c r="G3" s="91" t="s">
        <v>45</v>
      </c>
      <c r="H3" s="91" t="s">
        <v>46</v>
      </c>
      <c r="I3" s="91" t="s">
        <v>47</v>
      </c>
      <c r="J3" s="91" t="s">
        <v>48</v>
      </c>
      <c r="K3" s="91" t="s">
        <v>49</v>
      </c>
      <c r="L3" s="91" t="s">
        <v>50</v>
      </c>
      <c r="M3" s="91" t="s">
        <v>51</v>
      </c>
      <c r="N3" s="91" t="s">
        <v>52</v>
      </c>
      <c r="O3" s="91" t="s">
        <v>53</v>
      </c>
      <c r="P3" s="91" t="s">
        <v>54</v>
      </c>
      <c r="Q3" s="91" t="s">
        <v>266</v>
      </c>
    </row>
    <row r="4" spans="1:17" x14ac:dyDescent="0.2">
      <c r="B4" s="89"/>
      <c r="C4" s="89"/>
      <c r="D4" s="89"/>
      <c r="E4" s="89"/>
      <c r="F4" s="89"/>
      <c r="G4" s="7" t="s">
        <v>55</v>
      </c>
      <c r="H4" s="89"/>
      <c r="I4" s="89"/>
      <c r="J4" s="89"/>
      <c r="K4" s="89"/>
      <c r="L4" s="89"/>
      <c r="M4" s="89"/>
      <c r="N4" s="89"/>
      <c r="O4" s="89"/>
      <c r="P4" s="89"/>
      <c r="Q4" s="89"/>
    </row>
    <row r="5" spans="1:17" x14ac:dyDescent="0.2">
      <c r="A5" s="12" t="s">
        <v>258</v>
      </c>
      <c r="B5" s="109">
        <v>16.73</v>
      </c>
      <c r="C5" s="109">
        <v>19.89</v>
      </c>
      <c r="D5" s="109">
        <v>18.850000000000001</v>
      </c>
      <c r="E5" s="109">
        <v>14.39</v>
      </c>
      <c r="F5" s="109">
        <v>17.97</v>
      </c>
      <c r="G5" s="109">
        <v>19.809999999999999</v>
      </c>
      <c r="H5" s="109">
        <v>20.34</v>
      </c>
      <c r="I5" s="109" t="s">
        <v>23</v>
      </c>
      <c r="J5" s="109">
        <v>18.61</v>
      </c>
      <c r="K5" s="109" t="s">
        <v>23</v>
      </c>
      <c r="L5" s="109">
        <v>18.079999999999998</v>
      </c>
      <c r="M5" s="109" t="s">
        <v>23</v>
      </c>
      <c r="N5" s="109" t="s">
        <v>23</v>
      </c>
      <c r="O5" s="109">
        <v>20.16</v>
      </c>
      <c r="P5" s="109" t="s">
        <v>23</v>
      </c>
      <c r="Q5" s="109">
        <v>18</v>
      </c>
    </row>
    <row r="6" spans="1:17" x14ac:dyDescent="0.2">
      <c r="A6" s="12" t="s">
        <v>257</v>
      </c>
      <c r="B6" s="109">
        <v>24.37</v>
      </c>
      <c r="C6" s="109">
        <v>38.020000000000003</v>
      </c>
      <c r="D6" s="109">
        <v>36.909999999999997</v>
      </c>
      <c r="E6" s="109">
        <v>32.69</v>
      </c>
      <c r="F6" s="109">
        <v>27.95</v>
      </c>
      <c r="G6" s="109">
        <v>37.659999999999997</v>
      </c>
      <c r="H6" s="109">
        <v>38.14</v>
      </c>
      <c r="I6" s="109" t="s">
        <v>23</v>
      </c>
      <c r="J6" s="109">
        <v>27.97</v>
      </c>
      <c r="K6" s="109" t="s">
        <v>23</v>
      </c>
      <c r="L6" s="109">
        <v>35.54</v>
      </c>
      <c r="M6" s="109" t="s">
        <v>23</v>
      </c>
      <c r="N6" s="109" t="s">
        <v>23</v>
      </c>
      <c r="O6" s="109">
        <v>38.92</v>
      </c>
      <c r="P6" s="109" t="s">
        <v>23</v>
      </c>
      <c r="Q6" s="109">
        <v>31.68</v>
      </c>
    </row>
    <row r="7" spans="1:17" x14ac:dyDescent="0.2">
      <c r="A7" s="12" t="s">
        <v>256</v>
      </c>
      <c r="B7" s="109">
        <v>50.74</v>
      </c>
      <c r="C7" s="109">
        <v>52.51</v>
      </c>
      <c r="D7" s="109">
        <v>46.22</v>
      </c>
      <c r="E7" s="109">
        <v>49.71</v>
      </c>
      <c r="F7" s="109">
        <v>42.99</v>
      </c>
      <c r="G7" s="109">
        <v>54.74</v>
      </c>
      <c r="H7" s="109">
        <v>52.42</v>
      </c>
      <c r="I7" s="109" t="s">
        <v>23</v>
      </c>
      <c r="J7" s="109">
        <v>40.83</v>
      </c>
      <c r="K7" s="109" t="s">
        <v>23</v>
      </c>
      <c r="L7" s="109">
        <v>41.92</v>
      </c>
      <c r="M7" s="109" t="s">
        <v>23</v>
      </c>
      <c r="N7" s="109" t="s">
        <v>23</v>
      </c>
      <c r="O7" s="109">
        <v>54.9</v>
      </c>
      <c r="P7" s="109" t="s">
        <v>23</v>
      </c>
      <c r="Q7" s="109">
        <v>48.86</v>
      </c>
    </row>
    <row r="8" spans="1:17" x14ac:dyDescent="0.2">
      <c r="A8" s="12" t="s">
        <v>255</v>
      </c>
      <c r="B8" s="109">
        <v>30.1</v>
      </c>
      <c r="C8" s="109">
        <v>28.7</v>
      </c>
      <c r="D8" s="109">
        <v>24.9</v>
      </c>
      <c r="E8" s="109">
        <v>24.8</v>
      </c>
      <c r="F8" s="109">
        <v>23.6</v>
      </c>
      <c r="G8" s="109">
        <v>30.2</v>
      </c>
      <c r="H8" s="109">
        <v>28.9</v>
      </c>
      <c r="I8" s="109" t="s">
        <v>23</v>
      </c>
      <c r="J8" s="109">
        <v>28.5</v>
      </c>
      <c r="K8" s="109" t="s">
        <v>23</v>
      </c>
      <c r="L8" s="109">
        <v>22</v>
      </c>
      <c r="M8" s="109" t="s">
        <v>23</v>
      </c>
      <c r="N8" s="109" t="s">
        <v>23</v>
      </c>
      <c r="O8" s="109">
        <v>29.5</v>
      </c>
      <c r="P8" s="109" t="s">
        <v>23</v>
      </c>
      <c r="Q8" s="109">
        <v>27.6</v>
      </c>
    </row>
    <row r="9" spans="1:17" x14ac:dyDescent="0.2">
      <c r="A9" s="12" t="s">
        <v>254</v>
      </c>
      <c r="B9" s="109">
        <v>22.4</v>
      </c>
      <c r="C9" s="109">
        <v>21.1</v>
      </c>
      <c r="D9" s="109">
        <v>20.8</v>
      </c>
      <c r="E9" s="109">
        <v>22.4</v>
      </c>
      <c r="F9" s="109">
        <v>18.7</v>
      </c>
      <c r="G9" s="109">
        <v>22.4</v>
      </c>
      <c r="H9" s="109">
        <v>21.3</v>
      </c>
      <c r="I9" s="109" t="s">
        <v>23</v>
      </c>
      <c r="J9" s="109">
        <v>19.7</v>
      </c>
      <c r="K9" s="109" t="s">
        <v>23</v>
      </c>
      <c r="L9" s="109">
        <v>19</v>
      </c>
      <c r="M9" s="109" t="s">
        <v>23</v>
      </c>
      <c r="N9" s="109" t="s">
        <v>23</v>
      </c>
      <c r="O9" s="109">
        <v>22.5</v>
      </c>
      <c r="P9" s="109" t="s">
        <v>23</v>
      </c>
      <c r="Q9" s="109">
        <v>21</v>
      </c>
    </row>
    <row r="10" spans="1:17" x14ac:dyDescent="0.2">
      <c r="A10" s="12" t="s">
        <v>253</v>
      </c>
      <c r="B10" s="109">
        <v>26.4</v>
      </c>
      <c r="C10" s="109">
        <v>26.3</v>
      </c>
      <c r="D10" s="109">
        <v>25.5</v>
      </c>
      <c r="E10" s="109">
        <v>20.100000000000001</v>
      </c>
      <c r="F10" s="109">
        <v>20.6</v>
      </c>
      <c r="G10" s="109">
        <v>29.1</v>
      </c>
      <c r="H10" s="109">
        <v>27</v>
      </c>
      <c r="I10" s="109" t="s">
        <v>23</v>
      </c>
      <c r="J10" s="109">
        <v>21.4</v>
      </c>
      <c r="K10" s="109" t="s">
        <v>23</v>
      </c>
      <c r="L10" s="109">
        <v>23</v>
      </c>
      <c r="M10" s="109" t="s">
        <v>23</v>
      </c>
      <c r="N10" s="109" t="s">
        <v>23</v>
      </c>
      <c r="O10" s="109">
        <v>28.8</v>
      </c>
      <c r="P10" s="109" t="s">
        <v>23</v>
      </c>
      <c r="Q10" s="109">
        <v>24.2</v>
      </c>
    </row>
    <row r="11" spans="1:17" x14ac:dyDescent="0.2">
      <c r="A11" s="12" t="s">
        <v>252</v>
      </c>
      <c r="B11" s="109">
        <v>25.8</v>
      </c>
      <c r="C11" s="109">
        <v>27.6</v>
      </c>
      <c r="D11" s="109">
        <v>27.7</v>
      </c>
      <c r="E11" s="109">
        <v>23.5</v>
      </c>
      <c r="F11" s="109">
        <v>21.8</v>
      </c>
      <c r="G11" s="109">
        <v>29.9</v>
      </c>
      <c r="H11" s="109">
        <v>27.8</v>
      </c>
      <c r="I11" s="109">
        <v>25.3</v>
      </c>
      <c r="J11" s="109">
        <v>22.9</v>
      </c>
      <c r="K11" s="109">
        <v>25.1</v>
      </c>
      <c r="L11" s="109">
        <v>26</v>
      </c>
      <c r="M11" s="109">
        <v>24.5</v>
      </c>
      <c r="N11" s="109">
        <v>26.8</v>
      </c>
      <c r="O11" s="109">
        <v>29.5</v>
      </c>
      <c r="P11" s="109" t="s">
        <v>23</v>
      </c>
      <c r="Q11" s="109">
        <v>25.2</v>
      </c>
    </row>
    <row r="12" spans="1:17" x14ac:dyDescent="0.2">
      <c r="A12" s="12" t="s">
        <v>251</v>
      </c>
      <c r="B12" s="109">
        <v>31.1</v>
      </c>
      <c r="C12" s="109">
        <v>34.1</v>
      </c>
      <c r="D12" s="109">
        <v>37.6</v>
      </c>
      <c r="E12" s="109">
        <v>38.9</v>
      </c>
      <c r="F12" s="109">
        <v>31.8</v>
      </c>
      <c r="G12" s="109">
        <v>37.299999999999997</v>
      </c>
      <c r="H12" s="109">
        <v>34</v>
      </c>
      <c r="I12" s="109">
        <v>34.200000000000003</v>
      </c>
      <c r="J12" s="109">
        <v>34.1</v>
      </c>
      <c r="K12" s="109">
        <v>32.799999999999997</v>
      </c>
      <c r="L12" s="109">
        <v>33</v>
      </c>
      <c r="M12" s="109">
        <v>34.200000000000003</v>
      </c>
      <c r="N12" s="109" t="s">
        <v>23</v>
      </c>
      <c r="O12" s="109">
        <v>38</v>
      </c>
      <c r="P12" s="109" t="s">
        <v>23</v>
      </c>
      <c r="Q12" s="109">
        <v>33.9</v>
      </c>
    </row>
    <row r="13" spans="1:17" x14ac:dyDescent="0.2">
      <c r="A13" s="12" t="s">
        <v>250</v>
      </c>
      <c r="B13" s="109">
        <v>51.2</v>
      </c>
      <c r="C13" s="109">
        <v>47.5</v>
      </c>
      <c r="D13" s="109">
        <v>46.2</v>
      </c>
      <c r="E13" s="109">
        <v>40.700000000000003</v>
      </c>
      <c r="F13" s="109">
        <v>44.1</v>
      </c>
      <c r="G13" s="109">
        <v>51.4</v>
      </c>
      <c r="H13" s="109">
        <v>47</v>
      </c>
      <c r="I13" s="109">
        <v>47.3</v>
      </c>
      <c r="J13" s="109">
        <v>46.3</v>
      </c>
      <c r="K13" s="109">
        <v>46.2</v>
      </c>
      <c r="L13" s="109">
        <v>42.3</v>
      </c>
      <c r="M13" s="109">
        <v>42.7</v>
      </c>
      <c r="N13" s="109" t="s">
        <v>23</v>
      </c>
      <c r="O13" s="109">
        <v>50.9</v>
      </c>
      <c r="P13" s="109" t="s">
        <v>23</v>
      </c>
      <c r="Q13" s="109">
        <v>47.2</v>
      </c>
    </row>
    <row r="14" spans="1:17" x14ac:dyDescent="0.2">
      <c r="A14" s="12" t="s">
        <v>249</v>
      </c>
      <c r="B14" s="109">
        <v>32</v>
      </c>
      <c r="C14" s="109">
        <v>33.799999999999997</v>
      </c>
      <c r="D14" s="109">
        <v>32.5</v>
      </c>
      <c r="E14" s="109">
        <v>26.5</v>
      </c>
      <c r="F14" s="109">
        <v>20</v>
      </c>
      <c r="G14" s="109">
        <v>37.200000000000003</v>
      </c>
      <c r="H14" s="109">
        <v>33.700000000000003</v>
      </c>
      <c r="I14" s="109">
        <v>32.6</v>
      </c>
      <c r="J14" s="109">
        <v>20.5</v>
      </c>
      <c r="K14" s="109">
        <v>28.9</v>
      </c>
      <c r="L14" s="109">
        <v>30</v>
      </c>
      <c r="M14" s="109">
        <v>30.6</v>
      </c>
      <c r="N14" s="109" t="s">
        <v>23</v>
      </c>
      <c r="O14" s="109">
        <v>38</v>
      </c>
      <c r="P14" s="109" t="s">
        <v>23</v>
      </c>
      <c r="Q14" s="109">
        <v>29.2</v>
      </c>
    </row>
    <row r="15" spans="1:17" x14ac:dyDescent="0.2">
      <c r="A15" s="12" t="s">
        <v>248</v>
      </c>
      <c r="B15" s="109">
        <v>33</v>
      </c>
      <c r="C15" s="109">
        <v>35</v>
      </c>
      <c r="D15" s="109">
        <v>37.200000000000003</v>
      </c>
      <c r="E15" s="109">
        <v>35.799999999999997</v>
      </c>
      <c r="F15" s="109">
        <v>34.299999999999997</v>
      </c>
      <c r="G15" s="109">
        <v>42.4</v>
      </c>
      <c r="H15" s="109">
        <v>34.9</v>
      </c>
      <c r="I15" s="109">
        <v>36.1</v>
      </c>
      <c r="J15" s="109">
        <v>35.700000000000003</v>
      </c>
      <c r="K15" s="109" t="s">
        <v>23</v>
      </c>
      <c r="L15" s="109">
        <v>36.299999999999997</v>
      </c>
      <c r="M15" s="109">
        <v>36.700000000000003</v>
      </c>
      <c r="N15" s="109" t="s">
        <v>23</v>
      </c>
      <c r="O15" s="109">
        <v>38.799999999999997</v>
      </c>
      <c r="P15" s="109" t="s">
        <v>23</v>
      </c>
      <c r="Q15" s="109">
        <v>35.4</v>
      </c>
    </row>
    <row r="16" spans="1:17" x14ac:dyDescent="0.2">
      <c r="A16" s="12" t="s">
        <v>247</v>
      </c>
      <c r="B16" s="109">
        <v>40.200000000000003</v>
      </c>
      <c r="C16" s="109">
        <v>33.4</v>
      </c>
      <c r="D16" s="109">
        <v>40.5</v>
      </c>
      <c r="E16" s="109">
        <v>36.200000000000003</v>
      </c>
      <c r="F16" s="109">
        <v>35.4</v>
      </c>
      <c r="G16" s="109">
        <v>37.6</v>
      </c>
      <c r="H16" s="109">
        <v>31.6</v>
      </c>
      <c r="I16" s="109" t="s">
        <v>23</v>
      </c>
      <c r="J16" s="109">
        <v>35.4</v>
      </c>
      <c r="K16" s="109">
        <v>34.700000000000003</v>
      </c>
      <c r="L16" s="109">
        <v>40.700000000000003</v>
      </c>
      <c r="M16" s="109">
        <v>35.700000000000003</v>
      </c>
      <c r="N16" s="109" t="s">
        <v>23</v>
      </c>
      <c r="O16" s="109">
        <v>34.200000000000003</v>
      </c>
      <c r="P16" s="109" t="s">
        <v>23</v>
      </c>
      <c r="Q16" s="109">
        <v>37</v>
      </c>
    </row>
    <row r="17" spans="1:17" x14ac:dyDescent="0.2">
      <c r="A17" s="12" t="s">
        <v>246</v>
      </c>
      <c r="B17" s="109">
        <v>35.1</v>
      </c>
      <c r="C17" s="109">
        <v>22.4</v>
      </c>
      <c r="D17" s="109">
        <v>37.1</v>
      </c>
      <c r="E17" s="109">
        <v>34.4</v>
      </c>
      <c r="F17" s="109">
        <v>35.4</v>
      </c>
      <c r="G17" s="109">
        <v>35.5</v>
      </c>
      <c r="H17" s="109">
        <v>22.7</v>
      </c>
      <c r="I17" s="109" t="s">
        <v>23</v>
      </c>
      <c r="J17" s="109">
        <v>37</v>
      </c>
      <c r="K17" s="109">
        <v>23.6</v>
      </c>
      <c r="L17" s="109">
        <v>36.5</v>
      </c>
      <c r="M17" s="109">
        <v>33.200000000000003</v>
      </c>
      <c r="N17" s="109" t="s">
        <v>23</v>
      </c>
      <c r="O17" s="109">
        <v>32</v>
      </c>
      <c r="P17" s="109" t="s">
        <v>23</v>
      </c>
      <c r="Q17" s="109">
        <v>33.9</v>
      </c>
    </row>
    <row r="18" spans="1:17" x14ac:dyDescent="0.2">
      <c r="A18" s="12" t="s">
        <v>245</v>
      </c>
      <c r="B18" s="109">
        <v>33.1</v>
      </c>
      <c r="C18" s="109">
        <v>27.4</v>
      </c>
      <c r="D18" s="109">
        <v>36.6</v>
      </c>
      <c r="E18" s="109">
        <v>29.6</v>
      </c>
      <c r="F18" s="109">
        <v>36</v>
      </c>
      <c r="G18" s="109">
        <v>35.1</v>
      </c>
      <c r="H18" s="109">
        <v>28.5</v>
      </c>
      <c r="I18" s="109" t="s">
        <v>23</v>
      </c>
      <c r="J18" s="109">
        <v>35.5</v>
      </c>
      <c r="K18" s="109">
        <v>27.9</v>
      </c>
      <c r="L18" s="109">
        <v>35</v>
      </c>
      <c r="M18" s="109">
        <v>29.4</v>
      </c>
      <c r="N18" s="109" t="s">
        <v>23</v>
      </c>
      <c r="O18" s="109">
        <v>32.1</v>
      </c>
      <c r="P18" s="109" t="s">
        <v>23</v>
      </c>
      <c r="Q18" s="109">
        <v>33.799999999999997</v>
      </c>
    </row>
    <row r="19" spans="1:17" x14ac:dyDescent="0.2">
      <c r="A19" s="12" t="s">
        <v>244</v>
      </c>
      <c r="B19" s="109">
        <v>35.700000000000003</v>
      </c>
      <c r="C19" s="109">
        <v>32.9</v>
      </c>
      <c r="D19" s="109">
        <v>36.4</v>
      </c>
      <c r="E19" s="109">
        <v>30</v>
      </c>
      <c r="F19" s="109">
        <v>39.200000000000003</v>
      </c>
      <c r="G19" s="109">
        <v>39.1</v>
      </c>
      <c r="H19" s="109">
        <v>32.5</v>
      </c>
      <c r="I19" s="109" t="s">
        <v>23</v>
      </c>
      <c r="J19" s="109">
        <v>39.299999999999997</v>
      </c>
      <c r="K19" s="109">
        <v>29.8</v>
      </c>
      <c r="L19" s="109">
        <v>34.200000000000003</v>
      </c>
      <c r="M19" s="109">
        <v>24</v>
      </c>
      <c r="N19" s="109" t="s">
        <v>23</v>
      </c>
      <c r="O19" s="109">
        <v>36.6</v>
      </c>
      <c r="P19" s="109" t="s">
        <v>23</v>
      </c>
      <c r="Q19" s="109">
        <v>35.9</v>
      </c>
    </row>
    <row r="20" spans="1:17" x14ac:dyDescent="0.2">
      <c r="A20" s="12" t="s">
        <v>243</v>
      </c>
      <c r="B20" s="109">
        <v>33.6</v>
      </c>
      <c r="C20" s="109">
        <v>35.4</v>
      </c>
      <c r="D20" s="109">
        <v>38.700000000000003</v>
      </c>
      <c r="E20" s="109">
        <v>31</v>
      </c>
      <c r="F20" s="109">
        <v>43.8</v>
      </c>
      <c r="G20" s="109">
        <v>42.2</v>
      </c>
      <c r="H20" s="109">
        <v>35.5</v>
      </c>
      <c r="I20" s="109">
        <v>35.5</v>
      </c>
      <c r="J20" s="109">
        <v>43.9</v>
      </c>
      <c r="K20" s="109">
        <v>32.9</v>
      </c>
      <c r="L20" s="109">
        <v>36.6</v>
      </c>
      <c r="M20" s="109">
        <v>33.5</v>
      </c>
      <c r="N20" s="109" t="s">
        <v>23</v>
      </c>
      <c r="O20" s="109">
        <v>39.299999999999997</v>
      </c>
      <c r="P20" s="109" t="s">
        <v>23</v>
      </c>
      <c r="Q20" s="109">
        <v>38.200000000000003</v>
      </c>
    </row>
    <row r="21" spans="1:17" x14ac:dyDescent="0.2">
      <c r="A21" s="12" t="s">
        <v>242</v>
      </c>
      <c r="B21" s="109">
        <v>36.700000000000003</v>
      </c>
      <c r="C21" s="109">
        <v>42.1</v>
      </c>
      <c r="D21" s="109">
        <v>43.3</v>
      </c>
      <c r="E21" s="109">
        <v>36</v>
      </c>
      <c r="F21" s="109">
        <v>43.9</v>
      </c>
      <c r="G21" s="109">
        <v>45.2</v>
      </c>
      <c r="H21" s="109">
        <v>43.2</v>
      </c>
      <c r="I21" s="109">
        <v>41.3</v>
      </c>
      <c r="J21" s="109">
        <v>44</v>
      </c>
      <c r="K21" s="109">
        <v>35.200000000000003</v>
      </c>
      <c r="L21" s="109">
        <v>40.700000000000003</v>
      </c>
      <c r="M21" s="109">
        <v>37.6</v>
      </c>
      <c r="N21" s="109" t="s">
        <v>23</v>
      </c>
      <c r="O21" s="109">
        <v>45.1</v>
      </c>
      <c r="P21" s="109" t="s">
        <v>23</v>
      </c>
      <c r="Q21" s="109">
        <v>41.2</v>
      </c>
    </row>
    <row r="22" spans="1:17" x14ac:dyDescent="0.2">
      <c r="A22" s="12" t="s">
        <v>241</v>
      </c>
      <c r="B22" s="109">
        <v>42.3</v>
      </c>
      <c r="C22" s="109">
        <v>43.7</v>
      </c>
      <c r="D22" s="109">
        <v>43.6</v>
      </c>
      <c r="E22" s="109">
        <v>41.9</v>
      </c>
      <c r="F22" s="109">
        <v>40.799999999999997</v>
      </c>
      <c r="G22" s="109">
        <v>43.6</v>
      </c>
      <c r="H22" s="109">
        <v>43.2</v>
      </c>
      <c r="I22" s="109" t="s">
        <v>23</v>
      </c>
      <c r="J22" s="109">
        <v>40.200000000000003</v>
      </c>
      <c r="K22" s="109">
        <v>40.799999999999997</v>
      </c>
      <c r="L22" s="109">
        <v>40.799999999999997</v>
      </c>
      <c r="M22" s="109">
        <v>41.3</v>
      </c>
      <c r="N22" s="109" t="s">
        <v>23</v>
      </c>
      <c r="O22" s="109">
        <v>45.1</v>
      </c>
      <c r="P22" s="109">
        <v>40.5</v>
      </c>
      <c r="Q22" s="109">
        <v>42.1</v>
      </c>
    </row>
    <row r="23" spans="1:17" x14ac:dyDescent="0.2">
      <c r="A23" s="12" t="s">
        <v>62</v>
      </c>
      <c r="B23" s="109">
        <v>41.6</v>
      </c>
      <c r="C23" s="109">
        <v>39.799999999999997</v>
      </c>
      <c r="D23" s="109">
        <v>41.7</v>
      </c>
      <c r="E23" s="109">
        <v>38.299999999999997</v>
      </c>
      <c r="F23" s="109">
        <v>49</v>
      </c>
      <c r="G23" s="109">
        <v>43.2</v>
      </c>
      <c r="H23" s="109">
        <v>40.1</v>
      </c>
      <c r="I23" s="109" t="s">
        <v>23</v>
      </c>
      <c r="J23" s="109">
        <v>48.3</v>
      </c>
      <c r="K23" s="109" t="s">
        <v>23</v>
      </c>
      <c r="L23" s="109">
        <v>37.799999999999997</v>
      </c>
      <c r="M23" s="109">
        <v>37.200000000000003</v>
      </c>
      <c r="N23" s="109" t="s">
        <v>23</v>
      </c>
      <c r="O23" s="109">
        <v>40.5</v>
      </c>
      <c r="P23" s="109">
        <v>37.799999999999997</v>
      </c>
      <c r="Q23" s="109">
        <v>42.9</v>
      </c>
    </row>
    <row r="24" spans="1:17" x14ac:dyDescent="0.2">
      <c r="A24" s="12" t="s">
        <v>63</v>
      </c>
      <c r="B24" s="109">
        <v>37.1</v>
      </c>
      <c r="C24" s="109">
        <v>39.799999999999997</v>
      </c>
      <c r="D24" s="109">
        <v>38.299999999999997</v>
      </c>
      <c r="E24" s="109">
        <v>38.1</v>
      </c>
      <c r="F24" s="109">
        <v>40.200000000000003</v>
      </c>
      <c r="G24" s="109">
        <v>37.299999999999997</v>
      </c>
      <c r="H24" s="109">
        <v>39</v>
      </c>
      <c r="I24" s="109" t="s">
        <v>23</v>
      </c>
      <c r="J24" s="109">
        <v>39.6</v>
      </c>
      <c r="K24" s="109" t="s">
        <v>23</v>
      </c>
      <c r="L24" s="109">
        <v>36.700000000000003</v>
      </c>
      <c r="M24" s="109">
        <v>30.7</v>
      </c>
      <c r="N24" s="109" t="s">
        <v>23</v>
      </c>
      <c r="O24" s="109">
        <v>38.299999999999997</v>
      </c>
      <c r="P24" s="109">
        <v>36.299999999999997</v>
      </c>
      <c r="Q24" s="109">
        <v>38.5</v>
      </c>
    </row>
    <row r="25" spans="1:17" x14ac:dyDescent="0.2">
      <c r="A25" s="12" t="s">
        <v>64</v>
      </c>
      <c r="B25" s="109">
        <v>35.9</v>
      </c>
      <c r="C25" s="109">
        <v>39.5</v>
      </c>
      <c r="D25" s="109">
        <v>39.6</v>
      </c>
      <c r="E25" s="109">
        <v>36.4</v>
      </c>
      <c r="F25" s="109">
        <v>47.8</v>
      </c>
      <c r="G25" s="109">
        <v>43.8</v>
      </c>
      <c r="H25" s="109">
        <v>39.6</v>
      </c>
      <c r="I25" s="109" t="s">
        <v>23</v>
      </c>
      <c r="J25" s="109">
        <v>46</v>
      </c>
      <c r="K25" s="109">
        <v>36.299999999999997</v>
      </c>
      <c r="L25" s="109">
        <v>37.1</v>
      </c>
      <c r="M25" s="109">
        <v>34.5</v>
      </c>
      <c r="N25" s="109" t="s">
        <v>23</v>
      </c>
      <c r="O25" s="109">
        <v>40.700000000000003</v>
      </c>
      <c r="P25" s="109">
        <v>35.200000000000003</v>
      </c>
      <c r="Q25" s="109">
        <v>41.4</v>
      </c>
    </row>
    <row r="26" spans="1:17" x14ac:dyDescent="0.2">
      <c r="A26" s="12" t="s">
        <v>65</v>
      </c>
      <c r="B26" s="109">
        <v>35.5</v>
      </c>
      <c r="C26" s="109">
        <v>38.4</v>
      </c>
      <c r="D26" s="109">
        <v>41.2</v>
      </c>
      <c r="E26" s="109">
        <v>35.799999999999997</v>
      </c>
      <c r="F26" s="109">
        <v>40.9</v>
      </c>
      <c r="G26" s="109">
        <v>43.6</v>
      </c>
      <c r="H26" s="109">
        <v>35.700000000000003</v>
      </c>
      <c r="I26" s="109" t="s">
        <v>23</v>
      </c>
      <c r="J26" s="109">
        <v>41.1</v>
      </c>
      <c r="K26" s="109">
        <v>36.299999999999997</v>
      </c>
      <c r="L26" s="109">
        <v>40.1</v>
      </c>
      <c r="M26" s="109">
        <v>31</v>
      </c>
      <c r="N26" s="109" t="s">
        <v>23</v>
      </c>
      <c r="O26" s="109">
        <v>40.700000000000003</v>
      </c>
      <c r="P26" s="109">
        <v>39.5</v>
      </c>
      <c r="Q26" s="109">
        <v>39</v>
      </c>
    </row>
    <row r="27" spans="1:17" x14ac:dyDescent="0.2">
      <c r="A27" s="12" t="s">
        <v>66</v>
      </c>
      <c r="B27" s="109">
        <v>33.5</v>
      </c>
      <c r="C27" s="109">
        <v>35.700000000000003</v>
      </c>
      <c r="D27" s="109">
        <v>38</v>
      </c>
      <c r="E27" s="109">
        <v>37.6</v>
      </c>
      <c r="F27" s="109">
        <v>42.3</v>
      </c>
      <c r="G27" s="109">
        <v>41.9</v>
      </c>
      <c r="H27" s="109">
        <v>36.5</v>
      </c>
      <c r="I27" s="109" t="s">
        <v>23</v>
      </c>
      <c r="J27" s="109">
        <v>40.4</v>
      </c>
      <c r="K27" s="109">
        <v>39.6</v>
      </c>
      <c r="L27" s="109">
        <v>34.799999999999997</v>
      </c>
      <c r="M27" s="109">
        <v>36.799999999999997</v>
      </c>
      <c r="N27" s="109" t="s">
        <v>23</v>
      </c>
      <c r="O27" s="109">
        <v>38.200000000000003</v>
      </c>
      <c r="P27" s="109">
        <v>31.6</v>
      </c>
      <c r="Q27" s="109">
        <v>38.799999999999997</v>
      </c>
    </row>
    <row r="28" spans="1:17" x14ac:dyDescent="0.2">
      <c r="A28" s="12" t="s">
        <v>67</v>
      </c>
      <c r="B28" s="109">
        <v>39.4</v>
      </c>
      <c r="C28" s="109">
        <v>35.4</v>
      </c>
      <c r="D28" s="109">
        <v>40.5</v>
      </c>
      <c r="E28" s="109">
        <v>33.799999999999997</v>
      </c>
      <c r="F28" s="109">
        <v>38</v>
      </c>
      <c r="G28" s="109">
        <v>39.9</v>
      </c>
      <c r="H28" s="109">
        <v>34.4</v>
      </c>
      <c r="I28" s="109" t="s">
        <v>23</v>
      </c>
      <c r="J28" s="109">
        <v>39.1</v>
      </c>
      <c r="K28" s="109">
        <v>38.4</v>
      </c>
      <c r="L28" s="109">
        <v>39.299999999999997</v>
      </c>
      <c r="M28" s="109">
        <v>36.5</v>
      </c>
      <c r="N28" s="109" t="s">
        <v>23</v>
      </c>
      <c r="O28" s="109">
        <v>37.700000000000003</v>
      </c>
      <c r="P28" s="109">
        <v>38.4</v>
      </c>
      <c r="Q28" s="109">
        <v>38.1</v>
      </c>
    </row>
    <row r="29" spans="1:17" x14ac:dyDescent="0.2">
      <c r="A29" s="12" t="s">
        <v>68</v>
      </c>
      <c r="B29" s="109">
        <v>43</v>
      </c>
      <c r="C29" s="109">
        <v>41.2</v>
      </c>
      <c r="D29" s="109">
        <v>46.1</v>
      </c>
      <c r="E29" s="109">
        <v>41.6</v>
      </c>
      <c r="F29" s="109">
        <v>47.1</v>
      </c>
      <c r="G29" s="109">
        <v>48.1</v>
      </c>
      <c r="H29" s="109">
        <v>44.4</v>
      </c>
      <c r="I29" s="109">
        <v>31.7</v>
      </c>
      <c r="J29" s="109">
        <v>46.1</v>
      </c>
      <c r="K29" s="109">
        <v>42</v>
      </c>
      <c r="L29" s="109">
        <v>42.5</v>
      </c>
      <c r="M29" s="109">
        <v>32.5</v>
      </c>
      <c r="N29" s="109">
        <v>42.9</v>
      </c>
      <c r="O29" s="109">
        <v>46.5</v>
      </c>
      <c r="P29" s="109" t="s">
        <v>23</v>
      </c>
      <c r="Q29" s="109">
        <v>45.4</v>
      </c>
    </row>
    <row r="30" spans="1:17" x14ac:dyDescent="0.2">
      <c r="A30" s="12" t="s">
        <v>69</v>
      </c>
      <c r="B30" s="109">
        <v>40.6</v>
      </c>
      <c r="C30" s="109">
        <v>34.1</v>
      </c>
      <c r="D30" s="109">
        <v>40.6</v>
      </c>
      <c r="E30" s="109">
        <v>38.5</v>
      </c>
      <c r="F30" s="109">
        <v>38.700000000000003</v>
      </c>
      <c r="G30" s="109">
        <v>40.5</v>
      </c>
      <c r="H30" s="109">
        <v>35.6</v>
      </c>
      <c r="I30" s="109">
        <v>31.2</v>
      </c>
      <c r="J30" s="109">
        <v>37.9</v>
      </c>
      <c r="K30" s="109">
        <v>38.4</v>
      </c>
      <c r="L30" s="109">
        <v>39.9</v>
      </c>
      <c r="M30" s="109">
        <v>34</v>
      </c>
      <c r="N30" s="109">
        <v>38.9</v>
      </c>
      <c r="O30" s="109">
        <v>38.5</v>
      </c>
      <c r="P30" s="109" t="s">
        <v>23</v>
      </c>
      <c r="Q30" s="109">
        <v>38.799999999999997</v>
      </c>
    </row>
    <row r="31" spans="1:17" x14ac:dyDescent="0.2">
      <c r="A31" s="12" t="s">
        <v>70</v>
      </c>
      <c r="B31" s="109">
        <v>39.799999999999997</v>
      </c>
      <c r="C31" s="109">
        <v>35.4</v>
      </c>
      <c r="D31" s="109">
        <v>39.9</v>
      </c>
      <c r="E31" s="109">
        <v>36.700000000000003</v>
      </c>
      <c r="F31" s="109">
        <v>35.1</v>
      </c>
      <c r="G31" s="109">
        <v>36.9</v>
      </c>
      <c r="H31" s="109">
        <v>35.200000000000003</v>
      </c>
      <c r="I31" s="109" t="s">
        <v>23</v>
      </c>
      <c r="J31" s="109">
        <v>35.4</v>
      </c>
      <c r="K31" s="109">
        <v>37.5</v>
      </c>
      <c r="L31" s="109">
        <v>41</v>
      </c>
      <c r="M31" s="109" t="s">
        <v>23</v>
      </c>
      <c r="N31" s="109">
        <v>22.9</v>
      </c>
      <c r="O31" s="109">
        <v>39</v>
      </c>
      <c r="P31" s="109" t="s">
        <v>23</v>
      </c>
      <c r="Q31" s="109">
        <v>36.4</v>
      </c>
    </row>
    <row r="32" spans="1:17" x14ac:dyDescent="0.2">
      <c r="A32" s="12" t="s">
        <v>71</v>
      </c>
      <c r="B32" s="109">
        <v>36.799999999999997</v>
      </c>
      <c r="C32" s="109">
        <v>31.4</v>
      </c>
      <c r="D32" s="109">
        <v>42.3</v>
      </c>
      <c r="E32" s="109">
        <v>32.799999999999997</v>
      </c>
      <c r="F32" s="109">
        <v>36.700000000000003</v>
      </c>
      <c r="G32" s="109">
        <v>40.4</v>
      </c>
      <c r="H32" s="109">
        <v>33.200000000000003</v>
      </c>
      <c r="I32" s="109" t="s">
        <v>23</v>
      </c>
      <c r="J32" s="109">
        <v>38</v>
      </c>
      <c r="K32" s="109">
        <v>32.700000000000003</v>
      </c>
      <c r="L32" s="109">
        <v>41.1</v>
      </c>
      <c r="M32" s="109" t="s">
        <v>23</v>
      </c>
      <c r="N32" s="109">
        <v>32.4</v>
      </c>
      <c r="O32" s="109">
        <v>39</v>
      </c>
      <c r="P32" s="109" t="s">
        <v>23</v>
      </c>
      <c r="Q32" s="109">
        <v>37.200000000000003</v>
      </c>
    </row>
    <row r="33" spans="1:17" x14ac:dyDescent="0.2">
      <c r="A33" s="12" t="s">
        <v>72</v>
      </c>
      <c r="B33" s="109">
        <v>30.4</v>
      </c>
      <c r="C33" s="109">
        <v>28.7</v>
      </c>
      <c r="D33" s="109">
        <v>37.9</v>
      </c>
      <c r="E33" s="109">
        <v>31.3</v>
      </c>
      <c r="F33" s="109">
        <v>33.700000000000003</v>
      </c>
      <c r="G33" s="109">
        <v>34.700000000000003</v>
      </c>
      <c r="H33" s="109">
        <v>29.2</v>
      </c>
      <c r="I33" s="109" t="s">
        <v>23</v>
      </c>
      <c r="J33" s="109">
        <v>37.799999999999997</v>
      </c>
      <c r="K33" s="109">
        <v>30.9</v>
      </c>
      <c r="L33" s="109">
        <v>37.9</v>
      </c>
      <c r="M33" s="109" t="s">
        <v>23</v>
      </c>
      <c r="N33" s="109">
        <v>33.5</v>
      </c>
      <c r="O33" s="109">
        <v>32.5</v>
      </c>
      <c r="P33" s="109" t="s">
        <v>23</v>
      </c>
      <c r="Q33" s="109">
        <v>34.200000000000003</v>
      </c>
    </row>
    <row r="34" spans="1:17" x14ac:dyDescent="0.2">
      <c r="A34" s="12" t="s">
        <v>73</v>
      </c>
      <c r="B34" s="109">
        <v>33.4</v>
      </c>
      <c r="C34" s="109">
        <v>34.200000000000003</v>
      </c>
      <c r="D34" s="109">
        <v>40.5</v>
      </c>
      <c r="E34" s="109">
        <v>34.799999999999997</v>
      </c>
      <c r="F34" s="109">
        <v>40.299999999999997</v>
      </c>
      <c r="G34" s="109">
        <v>38.799999999999997</v>
      </c>
      <c r="H34" s="109">
        <v>36.9</v>
      </c>
      <c r="I34" s="109" t="s">
        <v>23</v>
      </c>
      <c r="J34" s="109">
        <v>46.1</v>
      </c>
      <c r="K34" s="109">
        <v>35.5</v>
      </c>
      <c r="L34" s="109">
        <v>40.5</v>
      </c>
      <c r="M34" s="109" t="s">
        <v>23</v>
      </c>
      <c r="N34" s="109">
        <v>40.5</v>
      </c>
      <c r="O34" s="109">
        <v>39.700000000000003</v>
      </c>
      <c r="P34" s="109" t="s">
        <v>23</v>
      </c>
      <c r="Q34" s="109">
        <v>39.799999999999997</v>
      </c>
    </row>
    <row r="35" spans="1:17" x14ac:dyDescent="0.2">
      <c r="A35" s="12" t="s">
        <v>74</v>
      </c>
      <c r="B35" s="109">
        <v>39.4</v>
      </c>
      <c r="C35" s="109">
        <v>36.799999999999997</v>
      </c>
      <c r="D35" s="109">
        <v>41.6</v>
      </c>
      <c r="E35" s="109">
        <v>38.200000000000003</v>
      </c>
      <c r="F35" s="109">
        <v>38</v>
      </c>
      <c r="G35" s="109">
        <v>41</v>
      </c>
      <c r="H35" s="109">
        <v>40</v>
      </c>
      <c r="I35" s="109" t="s">
        <v>23</v>
      </c>
      <c r="J35" s="109">
        <v>41</v>
      </c>
      <c r="K35" s="109">
        <v>38.9</v>
      </c>
      <c r="L35" s="109">
        <v>41.6</v>
      </c>
      <c r="M35" s="109" t="s">
        <v>23</v>
      </c>
      <c r="N35" s="109">
        <v>41.6</v>
      </c>
      <c r="O35" s="109">
        <v>42.3</v>
      </c>
      <c r="P35" s="109" t="s">
        <v>23</v>
      </c>
      <c r="Q35" s="109">
        <v>39.6</v>
      </c>
    </row>
    <row r="36" spans="1:17" x14ac:dyDescent="0.2">
      <c r="A36" s="12" t="s">
        <v>75</v>
      </c>
      <c r="B36" s="109">
        <v>39.5</v>
      </c>
      <c r="C36" s="109">
        <v>38.4</v>
      </c>
      <c r="D36" s="109">
        <v>35.9</v>
      </c>
      <c r="E36" s="109">
        <v>36.700000000000003</v>
      </c>
      <c r="F36" s="109">
        <v>44.2</v>
      </c>
      <c r="G36" s="109">
        <v>43</v>
      </c>
      <c r="H36" s="109">
        <v>42.3</v>
      </c>
      <c r="I36" s="109" t="s">
        <v>23</v>
      </c>
      <c r="J36" s="109">
        <v>46.3</v>
      </c>
      <c r="K36" s="109">
        <v>36</v>
      </c>
      <c r="L36" s="109">
        <v>35.9</v>
      </c>
      <c r="M36" s="109" t="s">
        <v>23</v>
      </c>
      <c r="N36" s="109">
        <v>35.9</v>
      </c>
      <c r="O36" s="109">
        <v>41.2</v>
      </c>
      <c r="P36" s="109" t="s">
        <v>23</v>
      </c>
      <c r="Q36" s="109">
        <v>41.4</v>
      </c>
    </row>
    <row r="37" spans="1:17" x14ac:dyDescent="0.2">
      <c r="A37" s="12" t="s">
        <v>76</v>
      </c>
      <c r="B37" s="109">
        <v>39.1</v>
      </c>
      <c r="C37" s="109">
        <v>36.299999999999997</v>
      </c>
      <c r="D37" s="109">
        <v>37.1</v>
      </c>
      <c r="E37" s="109">
        <v>26.4</v>
      </c>
      <c r="F37" s="109">
        <v>37.799999999999997</v>
      </c>
      <c r="G37" s="109">
        <v>40.799999999999997</v>
      </c>
      <c r="H37" s="109">
        <v>39.9</v>
      </c>
      <c r="I37" s="109" t="s">
        <v>23</v>
      </c>
      <c r="J37" s="109">
        <v>39.5</v>
      </c>
      <c r="K37" s="109">
        <v>26.4</v>
      </c>
      <c r="L37" s="109">
        <v>37.1</v>
      </c>
      <c r="M37" s="109" t="s">
        <v>23</v>
      </c>
      <c r="N37" s="109">
        <v>37.1</v>
      </c>
      <c r="O37" s="109">
        <v>41.7</v>
      </c>
      <c r="P37" s="109" t="s">
        <v>23</v>
      </c>
      <c r="Q37" s="109">
        <v>36.9</v>
      </c>
    </row>
    <row r="38" spans="1:17" x14ac:dyDescent="0.2">
      <c r="A38" s="12" t="s">
        <v>77</v>
      </c>
      <c r="B38" s="109">
        <v>41.8</v>
      </c>
      <c r="C38" s="109">
        <v>40.700000000000003</v>
      </c>
      <c r="D38" s="109">
        <v>44.4</v>
      </c>
      <c r="E38" s="109">
        <v>34.4</v>
      </c>
      <c r="F38" s="109">
        <v>43.8</v>
      </c>
      <c r="G38" s="109">
        <v>45.3</v>
      </c>
      <c r="H38" s="109">
        <v>43.1</v>
      </c>
      <c r="I38" s="109" t="s">
        <v>23</v>
      </c>
      <c r="J38" s="109">
        <v>49.2</v>
      </c>
      <c r="K38" s="109" t="s">
        <v>23</v>
      </c>
      <c r="L38" s="109">
        <v>44.4</v>
      </c>
      <c r="M38" s="109" t="s">
        <v>23</v>
      </c>
      <c r="N38" s="109">
        <v>44.4</v>
      </c>
      <c r="O38" s="109">
        <v>42.8</v>
      </c>
      <c r="P38" s="109" t="s">
        <v>23</v>
      </c>
      <c r="Q38" s="109">
        <v>43.5</v>
      </c>
    </row>
    <row r="39" spans="1:17" x14ac:dyDescent="0.2">
      <c r="A39" s="12" t="s">
        <v>78</v>
      </c>
      <c r="B39" s="109">
        <v>42.2</v>
      </c>
      <c r="C39" s="109">
        <v>42.2</v>
      </c>
      <c r="D39" s="109">
        <v>39.5</v>
      </c>
      <c r="E39" s="109">
        <v>38</v>
      </c>
      <c r="F39" s="109">
        <v>46.7</v>
      </c>
      <c r="G39" s="109">
        <v>41.6</v>
      </c>
      <c r="H39" s="109">
        <v>44.5</v>
      </c>
      <c r="I39" s="109" t="s">
        <v>23</v>
      </c>
      <c r="J39" s="109">
        <v>48.9</v>
      </c>
      <c r="K39" s="109" t="s">
        <v>23</v>
      </c>
      <c r="L39" s="109">
        <v>39.5</v>
      </c>
      <c r="M39" s="109" t="s">
        <v>23</v>
      </c>
      <c r="N39" s="109">
        <v>39.5</v>
      </c>
      <c r="O39" s="109">
        <v>46.8</v>
      </c>
      <c r="P39" s="109" t="s">
        <v>23</v>
      </c>
      <c r="Q39" s="109">
        <v>44.2</v>
      </c>
    </row>
    <row r="40" spans="1:17" x14ac:dyDescent="0.2">
      <c r="A40" s="12" t="s">
        <v>79</v>
      </c>
      <c r="B40" s="109">
        <v>43.6</v>
      </c>
      <c r="C40" s="109">
        <v>36</v>
      </c>
      <c r="D40" s="109">
        <v>36.9</v>
      </c>
      <c r="E40" s="109">
        <v>36</v>
      </c>
      <c r="F40" s="109">
        <v>45.2</v>
      </c>
      <c r="G40" s="109">
        <v>39.1</v>
      </c>
      <c r="H40" s="109">
        <v>40.4</v>
      </c>
      <c r="I40" s="109" t="s">
        <v>23</v>
      </c>
      <c r="J40" s="109">
        <v>46.3</v>
      </c>
      <c r="K40" s="109" t="s">
        <v>23</v>
      </c>
      <c r="L40" s="109">
        <v>36.9</v>
      </c>
      <c r="M40" s="109" t="s">
        <v>23</v>
      </c>
      <c r="N40" s="109">
        <v>36.9</v>
      </c>
      <c r="O40" s="109">
        <v>40.200000000000003</v>
      </c>
      <c r="P40" s="109" t="s">
        <v>23</v>
      </c>
      <c r="Q40" s="109">
        <v>42</v>
      </c>
    </row>
    <row r="41" spans="1:17" x14ac:dyDescent="0.2">
      <c r="A41" s="12" t="s">
        <v>80</v>
      </c>
      <c r="B41" s="110">
        <v>49.1</v>
      </c>
      <c r="C41" s="110">
        <v>47.8</v>
      </c>
      <c r="D41" s="110">
        <v>42</v>
      </c>
      <c r="E41" s="110">
        <v>44</v>
      </c>
      <c r="F41" s="110">
        <v>49.9</v>
      </c>
      <c r="G41" s="110">
        <v>50.8</v>
      </c>
      <c r="H41" s="110">
        <v>50.8</v>
      </c>
      <c r="I41" s="109" t="s">
        <v>23</v>
      </c>
      <c r="J41" s="110">
        <v>51</v>
      </c>
      <c r="K41" s="109" t="s">
        <v>23</v>
      </c>
      <c r="L41" s="110">
        <v>42</v>
      </c>
      <c r="M41" s="110" t="s">
        <v>23</v>
      </c>
      <c r="N41" s="110">
        <v>42</v>
      </c>
      <c r="O41" s="110">
        <v>52.6</v>
      </c>
      <c r="P41" s="109" t="s">
        <v>23</v>
      </c>
      <c r="Q41" s="109">
        <v>48.1</v>
      </c>
    </row>
    <row r="42" spans="1:17" x14ac:dyDescent="0.2">
      <c r="A42" s="12" t="s">
        <v>81</v>
      </c>
      <c r="B42" s="110">
        <v>63.4</v>
      </c>
      <c r="C42" s="110">
        <v>53.3</v>
      </c>
      <c r="D42" s="110">
        <v>45.1</v>
      </c>
      <c r="E42" s="110">
        <v>60.8</v>
      </c>
      <c r="F42" s="110">
        <v>49.8</v>
      </c>
      <c r="G42" s="110">
        <v>53.4</v>
      </c>
      <c r="H42" s="110">
        <v>54.6</v>
      </c>
      <c r="I42" s="109" t="s">
        <v>23</v>
      </c>
      <c r="J42" s="110">
        <v>51.9</v>
      </c>
      <c r="K42" s="109" t="s">
        <v>23</v>
      </c>
      <c r="L42" s="110">
        <v>45.1</v>
      </c>
      <c r="M42" s="110" t="s">
        <v>23</v>
      </c>
      <c r="N42" s="109" t="s">
        <v>23</v>
      </c>
      <c r="O42" s="110">
        <v>53.9</v>
      </c>
      <c r="P42" s="109" t="s">
        <v>23</v>
      </c>
      <c r="Q42" s="109">
        <v>51.5</v>
      </c>
    </row>
    <row r="43" spans="1:17" x14ac:dyDescent="0.2">
      <c r="A43" s="12" t="s">
        <v>82</v>
      </c>
      <c r="B43" s="110">
        <v>70.400000000000006</v>
      </c>
      <c r="C43" s="110">
        <v>68.900000000000006</v>
      </c>
      <c r="D43" s="110">
        <v>57.3</v>
      </c>
      <c r="E43" s="110">
        <v>71.3</v>
      </c>
      <c r="F43" s="110">
        <v>67.599999999999994</v>
      </c>
      <c r="G43" s="110">
        <v>64</v>
      </c>
      <c r="H43" s="110">
        <v>72.599999999999994</v>
      </c>
      <c r="I43" s="109" t="s">
        <v>23</v>
      </c>
      <c r="J43" s="110">
        <v>69.900000000000006</v>
      </c>
      <c r="K43" s="109" t="s">
        <v>23</v>
      </c>
      <c r="L43" s="110">
        <v>57.3</v>
      </c>
      <c r="M43" s="110" t="s">
        <v>23</v>
      </c>
      <c r="N43" s="109" t="s">
        <v>23</v>
      </c>
      <c r="O43" s="110">
        <v>70.3</v>
      </c>
      <c r="P43" s="109" t="s">
        <v>23</v>
      </c>
      <c r="Q43" s="109">
        <v>66.900000000000006</v>
      </c>
    </row>
    <row r="44" spans="1:17" x14ac:dyDescent="0.2">
      <c r="A44" s="12" t="s">
        <v>83</v>
      </c>
      <c r="B44" s="110">
        <v>66.3</v>
      </c>
      <c r="C44" s="110">
        <v>68.400000000000006</v>
      </c>
      <c r="D44" s="110">
        <v>65.400000000000006</v>
      </c>
      <c r="E44" s="110">
        <v>87.7</v>
      </c>
      <c r="F44" s="110">
        <v>68.3</v>
      </c>
      <c r="G44" s="110">
        <v>71.900000000000006</v>
      </c>
      <c r="H44" s="110">
        <v>72.5</v>
      </c>
      <c r="I44" s="109" t="s">
        <v>23</v>
      </c>
      <c r="J44" s="110">
        <v>60.8</v>
      </c>
      <c r="K44" s="109" t="s">
        <v>23</v>
      </c>
      <c r="L44" s="110">
        <v>65.400000000000006</v>
      </c>
      <c r="M44" s="110" t="s">
        <v>23</v>
      </c>
      <c r="N44" s="109" t="s">
        <v>23</v>
      </c>
      <c r="O44" s="110">
        <v>74.599999999999994</v>
      </c>
      <c r="P44" s="109" t="s">
        <v>23</v>
      </c>
      <c r="Q44" s="109">
        <v>69.400000000000006</v>
      </c>
    </row>
    <row r="45" spans="1:17" x14ac:dyDescent="0.2">
      <c r="A45" s="12" t="s">
        <v>84</v>
      </c>
      <c r="B45" s="110">
        <v>52.1</v>
      </c>
      <c r="C45" s="110">
        <v>55.4</v>
      </c>
      <c r="D45" s="110">
        <v>52.1</v>
      </c>
      <c r="E45" s="110">
        <v>72.400000000000006</v>
      </c>
      <c r="F45" s="110">
        <v>74.2</v>
      </c>
      <c r="G45" s="110">
        <v>63.8</v>
      </c>
      <c r="H45" s="110">
        <v>61.6</v>
      </c>
      <c r="I45" s="109" t="s">
        <v>23</v>
      </c>
      <c r="J45" s="110">
        <v>69.099999999999994</v>
      </c>
      <c r="K45" s="109" t="s">
        <v>23</v>
      </c>
      <c r="L45" s="110">
        <v>52.1</v>
      </c>
      <c r="M45" s="110" t="s">
        <v>23</v>
      </c>
      <c r="N45" s="109" t="s">
        <v>23</v>
      </c>
      <c r="O45" s="110">
        <v>61</v>
      </c>
      <c r="P45" s="109" t="s">
        <v>23</v>
      </c>
      <c r="Q45" s="109">
        <v>66.400000000000006</v>
      </c>
    </row>
    <row r="46" spans="1:17" x14ac:dyDescent="0.2">
      <c r="A46" s="12" t="s">
        <v>85</v>
      </c>
      <c r="B46" s="110">
        <v>43</v>
      </c>
      <c r="C46" s="110">
        <v>35.6</v>
      </c>
      <c r="D46" s="110">
        <v>40</v>
      </c>
      <c r="E46" s="110">
        <v>53.6</v>
      </c>
      <c r="F46" s="110">
        <v>52.6</v>
      </c>
      <c r="G46" s="110">
        <v>39.4</v>
      </c>
      <c r="H46" s="110">
        <v>37.799999999999997</v>
      </c>
      <c r="I46" s="109" t="s">
        <v>23</v>
      </c>
      <c r="J46" s="110">
        <v>44.9</v>
      </c>
      <c r="K46" s="109" t="s">
        <v>23</v>
      </c>
      <c r="L46" s="110">
        <v>40</v>
      </c>
      <c r="M46" s="110" t="s">
        <v>23</v>
      </c>
      <c r="N46" s="109" t="s">
        <v>23</v>
      </c>
      <c r="O46" s="110">
        <v>37.200000000000003</v>
      </c>
      <c r="P46" s="109" t="s">
        <v>23</v>
      </c>
      <c r="Q46" s="109">
        <v>46.6</v>
      </c>
    </row>
    <row r="47" spans="1:17" x14ac:dyDescent="0.2">
      <c r="A47" s="12" t="s">
        <v>86</v>
      </c>
      <c r="B47" s="110">
        <v>45.6</v>
      </c>
      <c r="C47" s="110">
        <v>46.7</v>
      </c>
      <c r="D47" s="110">
        <v>45</v>
      </c>
      <c r="E47" s="110">
        <v>49.1</v>
      </c>
      <c r="F47" s="110">
        <v>45.1</v>
      </c>
      <c r="G47" s="110">
        <v>49.7</v>
      </c>
      <c r="H47" s="110">
        <v>48.7</v>
      </c>
      <c r="I47" s="109" t="s">
        <v>23</v>
      </c>
      <c r="J47" s="110">
        <v>44.2</v>
      </c>
      <c r="K47" s="109" t="s">
        <v>23</v>
      </c>
      <c r="L47" s="110">
        <v>45</v>
      </c>
      <c r="M47" s="110" t="s">
        <v>23</v>
      </c>
      <c r="N47" s="109" t="s">
        <v>23</v>
      </c>
      <c r="O47" s="110">
        <v>49.2</v>
      </c>
      <c r="P47" s="109" t="s">
        <v>23</v>
      </c>
      <c r="Q47" s="109">
        <v>46</v>
      </c>
    </row>
    <row r="48" spans="1:17" x14ac:dyDescent="0.2">
      <c r="A48" s="12" t="s">
        <v>87</v>
      </c>
      <c r="B48" s="110">
        <v>46.9</v>
      </c>
      <c r="C48" s="110">
        <v>51</v>
      </c>
      <c r="D48" s="110">
        <v>45.5</v>
      </c>
      <c r="E48" s="110">
        <v>45.3</v>
      </c>
      <c r="F48" s="110">
        <v>46.4</v>
      </c>
      <c r="G48" s="110">
        <v>52.9</v>
      </c>
      <c r="H48" s="110">
        <v>51.3</v>
      </c>
      <c r="I48" s="109" t="s">
        <v>23</v>
      </c>
      <c r="J48" s="110">
        <v>48.3</v>
      </c>
      <c r="K48" s="109" t="s">
        <v>23</v>
      </c>
      <c r="L48" s="110">
        <v>45.5</v>
      </c>
      <c r="M48" s="110" t="s">
        <v>23</v>
      </c>
      <c r="N48" s="109" t="s">
        <v>23</v>
      </c>
      <c r="O48" s="110">
        <v>54.7</v>
      </c>
      <c r="P48" s="109" t="s">
        <v>23</v>
      </c>
      <c r="Q48" s="109">
        <v>47.2</v>
      </c>
    </row>
    <row r="49" spans="1:20" x14ac:dyDescent="0.2">
      <c r="A49" s="12" t="s">
        <v>88</v>
      </c>
      <c r="B49" s="110">
        <v>47.7</v>
      </c>
      <c r="C49" s="110">
        <v>26.5</v>
      </c>
      <c r="D49" s="110">
        <v>43.2</v>
      </c>
      <c r="E49" s="110">
        <v>30.7</v>
      </c>
      <c r="F49" s="110">
        <v>33.799999999999997</v>
      </c>
      <c r="G49" s="110">
        <v>36.6</v>
      </c>
      <c r="H49" s="110">
        <v>25.9</v>
      </c>
      <c r="I49" s="109" t="s">
        <v>23</v>
      </c>
      <c r="J49" s="110">
        <v>36.6</v>
      </c>
      <c r="K49" s="109" t="s">
        <v>23</v>
      </c>
      <c r="L49" s="110">
        <v>43.2</v>
      </c>
      <c r="M49" s="110" t="s">
        <v>23</v>
      </c>
      <c r="N49" s="110">
        <v>43.2</v>
      </c>
      <c r="O49" s="110">
        <v>27.2</v>
      </c>
      <c r="P49" s="109" t="s">
        <v>23</v>
      </c>
      <c r="Q49" s="109">
        <v>35.700000000000003</v>
      </c>
      <c r="S49" s="89"/>
      <c r="T49" s="89"/>
    </row>
    <row r="50" spans="1:20" x14ac:dyDescent="0.2">
      <c r="A50" s="12" t="s">
        <v>89</v>
      </c>
      <c r="B50" s="110">
        <v>47.7</v>
      </c>
      <c r="C50" s="110">
        <v>31.6</v>
      </c>
      <c r="D50" s="110">
        <v>40.200000000000003</v>
      </c>
      <c r="E50" s="110">
        <v>38.299999999999997</v>
      </c>
      <c r="F50" s="110">
        <v>42.5</v>
      </c>
      <c r="G50" s="110">
        <v>41.3</v>
      </c>
      <c r="H50" s="110">
        <v>33.700000000000003</v>
      </c>
      <c r="I50" s="109" t="s">
        <v>23</v>
      </c>
      <c r="J50" s="110">
        <v>44.2</v>
      </c>
      <c r="K50" s="109" t="s">
        <v>23</v>
      </c>
      <c r="L50" s="110">
        <v>40.200000000000003</v>
      </c>
      <c r="M50" s="110" t="s">
        <v>23</v>
      </c>
      <c r="N50" s="110">
        <v>40.200000000000003</v>
      </c>
      <c r="O50" s="110">
        <v>37.299999999999997</v>
      </c>
      <c r="P50" s="109" t="s">
        <v>23</v>
      </c>
      <c r="Q50" s="109">
        <v>41.2</v>
      </c>
      <c r="S50" s="89"/>
      <c r="T50" s="89"/>
    </row>
    <row r="51" spans="1:20" x14ac:dyDescent="0.2">
      <c r="A51" s="12" t="s">
        <v>90</v>
      </c>
      <c r="B51" s="110">
        <v>47.2</v>
      </c>
      <c r="C51" s="110">
        <v>29.2</v>
      </c>
      <c r="D51" s="110">
        <v>46</v>
      </c>
      <c r="E51" s="110">
        <v>35.1</v>
      </c>
      <c r="F51" s="110">
        <v>27.5</v>
      </c>
      <c r="G51" s="110">
        <v>41.4</v>
      </c>
      <c r="H51" s="110">
        <v>30</v>
      </c>
      <c r="I51" s="109" t="s">
        <v>23</v>
      </c>
      <c r="J51" s="110">
        <v>35.6</v>
      </c>
      <c r="K51" s="109" t="s">
        <v>23</v>
      </c>
      <c r="L51" s="110">
        <v>46</v>
      </c>
      <c r="M51" s="110" t="s">
        <v>23</v>
      </c>
      <c r="N51" s="110">
        <v>46</v>
      </c>
      <c r="O51" s="110">
        <v>39.9</v>
      </c>
      <c r="P51" s="109" t="s">
        <v>23</v>
      </c>
      <c r="Q51" s="109">
        <v>35.5</v>
      </c>
      <c r="S51" s="89"/>
      <c r="T51" s="89"/>
    </row>
    <row r="52" spans="1:20" x14ac:dyDescent="0.2">
      <c r="A52" s="12" t="s">
        <v>91</v>
      </c>
      <c r="B52" s="109">
        <v>48.6</v>
      </c>
      <c r="C52" s="109">
        <v>16.899999999999999</v>
      </c>
      <c r="D52" s="109">
        <v>50.9</v>
      </c>
      <c r="E52" s="109">
        <v>35</v>
      </c>
      <c r="F52" s="109">
        <v>35.4</v>
      </c>
      <c r="G52" s="109">
        <v>29.2</v>
      </c>
      <c r="H52" s="109">
        <v>16.899999999999999</v>
      </c>
      <c r="I52" s="109" t="s">
        <v>23</v>
      </c>
      <c r="J52" s="110">
        <v>38</v>
      </c>
      <c r="K52" s="109" t="s">
        <v>23</v>
      </c>
      <c r="L52" s="110">
        <v>50.9</v>
      </c>
      <c r="M52" s="110" t="s">
        <v>23</v>
      </c>
      <c r="N52" s="110">
        <v>50.9</v>
      </c>
      <c r="O52" s="110">
        <v>25.8</v>
      </c>
      <c r="P52" s="109" t="s">
        <v>23</v>
      </c>
      <c r="Q52" s="109">
        <v>38.4</v>
      </c>
      <c r="S52" s="89"/>
      <c r="T52" s="89"/>
    </row>
    <row r="53" spans="1:20" x14ac:dyDescent="0.2">
      <c r="A53" s="12" t="s">
        <v>92</v>
      </c>
      <c r="B53" s="109">
        <v>48</v>
      </c>
      <c r="C53" s="109">
        <v>44.5</v>
      </c>
      <c r="D53" s="109">
        <v>53.5</v>
      </c>
      <c r="E53" s="109">
        <v>55</v>
      </c>
      <c r="F53" s="109">
        <v>49.3</v>
      </c>
      <c r="G53" s="109">
        <v>47.2</v>
      </c>
      <c r="H53" s="109">
        <v>44.5</v>
      </c>
      <c r="I53" s="109" t="s">
        <v>23</v>
      </c>
      <c r="J53" s="109">
        <v>49.3</v>
      </c>
      <c r="K53" s="109" t="s">
        <v>23</v>
      </c>
      <c r="L53" s="109">
        <v>53.5</v>
      </c>
      <c r="M53" s="109" t="s">
        <v>23</v>
      </c>
      <c r="N53" s="109">
        <v>53.5</v>
      </c>
      <c r="O53" s="109">
        <v>47.8</v>
      </c>
      <c r="P53" s="109" t="s">
        <v>23</v>
      </c>
      <c r="Q53" s="109">
        <v>50.5</v>
      </c>
      <c r="S53" s="89"/>
      <c r="T53" s="89"/>
    </row>
    <row r="54" spans="1:20" x14ac:dyDescent="0.2">
      <c r="A54" s="12" t="s">
        <v>304</v>
      </c>
      <c r="B54" s="109">
        <v>59</v>
      </c>
      <c r="C54" s="109">
        <v>48.2</v>
      </c>
      <c r="D54" s="109">
        <v>60</v>
      </c>
      <c r="E54" s="109">
        <v>38.5</v>
      </c>
      <c r="F54" s="109">
        <v>53.4</v>
      </c>
      <c r="G54" s="109">
        <v>48.2</v>
      </c>
      <c r="H54" s="109">
        <v>48.2</v>
      </c>
      <c r="I54" s="109" t="s">
        <v>23</v>
      </c>
      <c r="J54" s="109">
        <v>58.4</v>
      </c>
      <c r="K54" s="109" t="s">
        <v>23</v>
      </c>
      <c r="L54" s="109">
        <v>60</v>
      </c>
      <c r="M54" s="109" t="s">
        <v>23</v>
      </c>
      <c r="N54" s="109">
        <v>60</v>
      </c>
      <c r="O54" s="109">
        <v>49</v>
      </c>
      <c r="P54" s="109" t="s">
        <v>23</v>
      </c>
      <c r="Q54" s="109">
        <v>53</v>
      </c>
      <c r="S54" s="89"/>
      <c r="T54" s="89"/>
    </row>
    <row r="55" spans="1:20" x14ac:dyDescent="0.2">
      <c r="A55" s="12" t="s">
        <v>317</v>
      </c>
      <c r="B55" s="109">
        <v>69</v>
      </c>
      <c r="C55" s="109">
        <v>41</v>
      </c>
      <c r="D55" s="109">
        <v>67</v>
      </c>
      <c r="E55" s="109">
        <v>50.5</v>
      </c>
      <c r="F55" s="109">
        <v>69.400000000000006</v>
      </c>
      <c r="G55" s="109">
        <v>41</v>
      </c>
      <c r="H55" s="109">
        <v>41</v>
      </c>
      <c r="I55" s="109" t="s">
        <v>23</v>
      </c>
      <c r="J55" s="109">
        <v>76.900000000000006</v>
      </c>
      <c r="K55" s="109" t="s">
        <v>23</v>
      </c>
      <c r="L55" s="109">
        <v>67</v>
      </c>
      <c r="M55" s="109" t="s">
        <v>23</v>
      </c>
      <c r="N55" s="109">
        <v>67</v>
      </c>
      <c r="O55" s="109">
        <v>45.1</v>
      </c>
      <c r="P55" s="109" t="s">
        <v>23</v>
      </c>
      <c r="Q55" s="109">
        <v>65.2</v>
      </c>
      <c r="S55" s="89"/>
      <c r="T55" s="89"/>
    </row>
    <row r="56" spans="1:20" x14ac:dyDescent="0.2">
      <c r="A56" s="187" t="s">
        <v>328</v>
      </c>
      <c r="B56" s="188">
        <v>66.7</v>
      </c>
      <c r="C56" s="188">
        <v>59</v>
      </c>
      <c r="D56" s="188">
        <v>74.400000000000006</v>
      </c>
      <c r="E56" s="188">
        <v>59.7</v>
      </c>
      <c r="F56" s="188">
        <v>81.400000000000006</v>
      </c>
      <c r="G56" s="188">
        <v>59</v>
      </c>
      <c r="H56" s="188">
        <v>59</v>
      </c>
      <c r="I56" s="188" t="s">
        <v>23</v>
      </c>
      <c r="J56" s="188">
        <v>89.6</v>
      </c>
      <c r="K56" s="188" t="s">
        <v>23</v>
      </c>
      <c r="L56" s="188">
        <v>74.400000000000006</v>
      </c>
      <c r="M56" s="188" t="s">
        <v>23</v>
      </c>
      <c r="N56" s="188">
        <v>74.400000000000006</v>
      </c>
      <c r="O56" s="188">
        <v>61.4</v>
      </c>
      <c r="P56" s="188" t="s">
        <v>23</v>
      </c>
      <c r="Q56" s="188">
        <v>76.2</v>
      </c>
      <c r="S56" s="89"/>
      <c r="T56" s="89"/>
    </row>
    <row r="57" spans="1:20" x14ac:dyDescent="0.2">
      <c r="A57" s="8" t="s">
        <v>0</v>
      </c>
      <c r="B57" s="90"/>
      <c r="C57" s="90"/>
      <c r="D57" s="90"/>
      <c r="E57" s="90"/>
      <c r="F57" s="90"/>
      <c r="G57" s="90"/>
      <c r="H57" s="90"/>
      <c r="I57" s="90"/>
      <c r="J57" s="90"/>
      <c r="K57" s="90"/>
      <c r="L57" s="90"/>
      <c r="M57" s="90"/>
      <c r="N57" s="90"/>
      <c r="O57" s="90"/>
      <c r="P57" s="90"/>
      <c r="Q57" s="89"/>
      <c r="S57" s="89"/>
      <c r="T57" s="89"/>
    </row>
    <row r="58" spans="1:20" x14ac:dyDescent="0.2">
      <c r="A58" s="8" t="s">
        <v>359</v>
      </c>
      <c r="B58" s="90"/>
      <c r="C58" s="90"/>
      <c r="D58" s="90"/>
      <c r="E58" s="90"/>
      <c r="F58" s="90"/>
      <c r="G58" s="90"/>
      <c r="H58" s="90"/>
      <c r="I58" s="90"/>
      <c r="J58" s="90"/>
      <c r="K58" s="90"/>
      <c r="L58" s="90"/>
      <c r="M58" s="90"/>
      <c r="N58" s="90"/>
      <c r="O58" s="90"/>
      <c r="P58" s="90"/>
      <c r="Q58" s="89"/>
      <c r="S58" s="89"/>
      <c r="T58" s="89"/>
    </row>
    <row r="59" spans="1:20" x14ac:dyDescent="0.2">
      <c r="A59" s="189" t="s">
        <v>342</v>
      </c>
      <c r="B59" s="89"/>
      <c r="C59" s="89"/>
      <c r="D59" s="89"/>
      <c r="E59" s="89"/>
      <c r="F59" s="89"/>
      <c r="G59" s="89"/>
      <c r="H59" s="89"/>
      <c r="I59" s="89"/>
      <c r="J59" s="89"/>
      <c r="K59" s="89"/>
      <c r="L59" s="89"/>
      <c r="M59" s="89"/>
      <c r="N59" s="89"/>
      <c r="O59" s="89"/>
      <c r="P59" s="89"/>
      <c r="Q59" s="89"/>
    </row>
    <row r="60" spans="1:20" x14ac:dyDescent="0.2">
      <c r="A60" s="4" t="s">
        <v>325</v>
      </c>
      <c r="B60" s="89"/>
      <c r="C60" s="89"/>
      <c r="D60" s="89"/>
      <c r="E60" s="89"/>
      <c r="F60" s="89"/>
      <c r="G60" s="89"/>
      <c r="H60" s="89"/>
      <c r="I60" s="89"/>
      <c r="J60" s="89"/>
      <c r="K60" s="89"/>
      <c r="L60" s="89"/>
      <c r="M60" s="89"/>
      <c r="N60" s="89"/>
      <c r="O60" s="89"/>
      <c r="P60" s="89"/>
      <c r="Q60" s="89"/>
    </row>
    <row r="61" spans="1:20" x14ac:dyDescent="0.2">
      <c r="A61" s="9" t="s">
        <v>375</v>
      </c>
      <c r="B61" s="89"/>
      <c r="C61" s="89"/>
      <c r="D61" s="89"/>
      <c r="E61" s="89"/>
      <c r="F61" s="89"/>
      <c r="G61" s="89"/>
      <c r="H61" s="89"/>
      <c r="I61" s="89"/>
      <c r="J61" s="89"/>
      <c r="K61" s="89"/>
      <c r="L61" s="89"/>
      <c r="M61" s="89"/>
      <c r="N61" s="89"/>
      <c r="O61" s="89"/>
      <c r="P61" s="89"/>
      <c r="Q61" s="89"/>
    </row>
    <row r="62" spans="1:20" x14ac:dyDescent="0.2">
      <c r="A62" s="9" t="s">
        <v>270</v>
      </c>
      <c r="B62" s="89"/>
      <c r="C62" s="89"/>
      <c r="D62" s="89"/>
      <c r="E62" s="89"/>
      <c r="F62" s="89"/>
      <c r="G62" s="89"/>
      <c r="H62" s="89"/>
      <c r="I62" s="89"/>
      <c r="J62" s="89"/>
      <c r="K62" s="89"/>
      <c r="L62" s="89"/>
      <c r="M62" s="89"/>
      <c r="N62" s="89"/>
      <c r="O62" s="89"/>
      <c r="P62" s="89"/>
      <c r="Q62" s="89"/>
    </row>
    <row r="68" spans="7:7" x14ac:dyDescent="0.2">
      <c r="G68" s="163"/>
    </row>
  </sheetData>
  <pageMargins left="0.75" right="0.75" top="1" bottom="1" header="0.5" footer="0.5"/>
  <pageSetup scale="7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186B0-4EBB-4275-8DC8-D0F85B736401}">
  <sheetPr codeName="Sheet15"/>
  <dimension ref="A1:T63"/>
  <sheetViews>
    <sheetView zoomScaleNormal="100" workbookViewId="0">
      <pane xSplit="1" ySplit="3" topLeftCell="B4" activePane="bottomRight" state="frozen"/>
      <selection pane="topRight" activeCell="B1" sqref="B1"/>
      <selection pane="bottomLeft" activeCell="A4" sqref="A4"/>
      <selection pane="bottomRight"/>
    </sheetView>
  </sheetViews>
  <sheetFormatPr defaultRowHeight="11.25" x14ac:dyDescent="0.2"/>
  <cols>
    <col min="1" max="1" width="16" style="4" customWidth="1"/>
    <col min="2" max="6" width="16.85546875" style="4" customWidth="1"/>
    <col min="7" max="256" width="9.140625" style="4"/>
    <col min="257" max="257" width="16" style="4" customWidth="1"/>
    <col min="258" max="262" width="16.85546875" style="4" customWidth="1"/>
    <col min="263" max="512" width="9.140625" style="4"/>
    <col min="513" max="513" width="16" style="4" customWidth="1"/>
    <col min="514" max="518" width="16.85546875" style="4" customWidth="1"/>
    <col min="519" max="768" width="9.140625" style="4"/>
    <col min="769" max="769" width="16" style="4" customWidth="1"/>
    <col min="770" max="774" width="16.85546875" style="4" customWidth="1"/>
    <col min="775" max="1024" width="9.140625" style="4"/>
    <col min="1025" max="1025" width="16" style="4" customWidth="1"/>
    <col min="1026" max="1030" width="16.85546875" style="4" customWidth="1"/>
    <col min="1031" max="1280" width="9.140625" style="4"/>
    <col min="1281" max="1281" width="16" style="4" customWidth="1"/>
    <col min="1282" max="1286" width="16.85546875" style="4" customWidth="1"/>
    <col min="1287" max="1536" width="9.140625" style="4"/>
    <col min="1537" max="1537" width="16" style="4" customWidth="1"/>
    <col min="1538" max="1542" width="16.85546875" style="4" customWidth="1"/>
    <col min="1543" max="1792" width="9.140625" style="4"/>
    <col min="1793" max="1793" width="16" style="4" customWidth="1"/>
    <col min="1794" max="1798" width="16.85546875" style="4" customWidth="1"/>
    <col min="1799" max="2048" width="9.140625" style="4"/>
    <col min="2049" max="2049" width="16" style="4" customWidth="1"/>
    <col min="2050" max="2054" width="16.85546875" style="4" customWidth="1"/>
    <col min="2055" max="2304" width="9.140625" style="4"/>
    <col min="2305" max="2305" width="16" style="4" customWidth="1"/>
    <col min="2306" max="2310" width="16.85546875" style="4" customWidth="1"/>
    <col min="2311" max="2560" width="9.140625" style="4"/>
    <col min="2561" max="2561" width="16" style="4" customWidth="1"/>
    <col min="2562" max="2566" width="16.85546875" style="4" customWidth="1"/>
    <col min="2567" max="2816" width="9.140625" style="4"/>
    <col min="2817" max="2817" width="16" style="4" customWidth="1"/>
    <col min="2818" max="2822" width="16.85546875" style="4" customWidth="1"/>
    <col min="2823" max="3072" width="9.140625" style="4"/>
    <col min="3073" max="3073" width="16" style="4" customWidth="1"/>
    <col min="3074" max="3078" width="16.85546875" style="4" customWidth="1"/>
    <col min="3079" max="3328" width="9.140625" style="4"/>
    <col min="3329" max="3329" width="16" style="4" customWidth="1"/>
    <col min="3330" max="3334" width="16.85546875" style="4" customWidth="1"/>
    <col min="3335" max="3584" width="9.140625" style="4"/>
    <col min="3585" max="3585" width="16" style="4" customWidth="1"/>
    <col min="3586" max="3590" width="16.85546875" style="4" customWidth="1"/>
    <col min="3591" max="3840" width="9.140625" style="4"/>
    <col min="3841" max="3841" width="16" style="4" customWidth="1"/>
    <col min="3842" max="3846" width="16.85546875" style="4" customWidth="1"/>
    <col min="3847" max="4096" width="9.140625" style="4"/>
    <col min="4097" max="4097" width="16" style="4" customWidth="1"/>
    <col min="4098" max="4102" width="16.85546875" style="4" customWidth="1"/>
    <col min="4103" max="4352" width="9.140625" style="4"/>
    <col min="4353" max="4353" width="16" style="4" customWidth="1"/>
    <col min="4354" max="4358" width="16.85546875" style="4" customWidth="1"/>
    <col min="4359" max="4608" width="9.140625" style="4"/>
    <col min="4609" max="4609" width="16" style="4" customWidth="1"/>
    <col min="4610" max="4614" width="16.85546875" style="4" customWidth="1"/>
    <col min="4615" max="4864" width="9.140625" style="4"/>
    <col min="4865" max="4865" width="16" style="4" customWidth="1"/>
    <col min="4866" max="4870" width="16.85546875" style="4" customWidth="1"/>
    <col min="4871" max="5120" width="9.140625" style="4"/>
    <col min="5121" max="5121" width="16" style="4" customWidth="1"/>
    <col min="5122" max="5126" width="16.85546875" style="4" customWidth="1"/>
    <col min="5127" max="5376" width="9.140625" style="4"/>
    <col min="5377" max="5377" width="16" style="4" customWidth="1"/>
    <col min="5378" max="5382" width="16.85546875" style="4" customWidth="1"/>
    <col min="5383" max="5632" width="9.140625" style="4"/>
    <col min="5633" max="5633" width="16" style="4" customWidth="1"/>
    <col min="5634" max="5638" width="16.85546875" style="4" customWidth="1"/>
    <col min="5639" max="5888" width="9.140625" style="4"/>
    <col min="5889" max="5889" width="16" style="4" customWidth="1"/>
    <col min="5890" max="5894" width="16.85546875" style="4" customWidth="1"/>
    <col min="5895" max="6144" width="9.140625" style="4"/>
    <col min="6145" max="6145" width="16" style="4" customWidth="1"/>
    <col min="6146" max="6150" width="16.85546875" style="4" customWidth="1"/>
    <col min="6151" max="6400" width="9.140625" style="4"/>
    <col min="6401" max="6401" width="16" style="4" customWidth="1"/>
    <col min="6402" max="6406" width="16.85546875" style="4" customWidth="1"/>
    <col min="6407" max="6656" width="9.140625" style="4"/>
    <col min="6657" max="6657" width="16" style="4" customWidth="1"/>
    <col min="6658" max="6662" width="16.85546875" style="4" customWidth="1"/>
    <col min="6663" max="6912" width="9.140625" style="4"/>
    <col min="6913" max="6913" width="16" style="4" customWidth="1"/>
    <col min="6914" max="6918" width="16.85546875" style="4" customWidth="1"/>
    <col min="6919" max="7168" width="9.140625" style="4"/>
    <col min="7169" max="7169" width="16" style="4" customWidth="1"/>
    <col min="7170" max="7174" width="16.85546875" style="4" customWidth="1"/>
    <col min="7175" max="7424" width="9.140625" style="4"/>
    <col min="7425" max="7425" width="16" style="4" customWidth="1"/>
    <col min="7426" max="7430" width="16.85546875" style="4" customWidth="1"/>
    <col min="7431" max="7680" width="9.140625" style="4"/>
    <col min="7681" max="7681" width="16" style="4" customWidth="1"/>
    <col min="7682" max="7686" width="16.85546875" style="4" customWidth="1"/>
    <col min="7687" max="7936" width="9.140625" style="4"/>
    <col min="7937" max="7937" width="16" style="4" customWidth="1"/>
    <col min="7938" max="7942" width="16.85546875" style="4" customWidth="1"/>
    <col min="7943" max="8192" width="9.140625" style="4"/>
    <col min="8193" max="8193" width="16" style="4" customWidth="1"/>
    <col min="8194" max="8198" width="16.85546875" style="4" customWidth="1"/>
    <col min="8199" max="8448" width="9.140625" style="4"/>
    <col min="8449" max="8449" width="16" style="4" customWidth="1"/>
    <col min="8450" max="8454" width="16.85546875" style="4" customWidth="1"/>
    <col min="8455" max="8704" width="9.140625" style="4"/>
    <col min="8705" max="8705" width="16" style="4" customWidth="1"/>
    <col min="8706" max="8710" width="16.85546875" style="4" customWidth="1"/>
    <col min="8711" max="8960" width="9.140625" style="4"/>
    <col min="8961" max="8961" width="16" style="4" customWidth="1"/>
    <col min="8962" max="8966" width="16.85546875" style="4" customWidth="1"/>
    <col min="8967" max="9216" width="9.140625" style="4"/>
    <col min="9217" max="9217" width="16" style="4" customWidth="1"/>
    <col min="9218" max="9222" width="16.85546875" style="4" customWidth="1"/>
    <col min="9223" max="9472" width="9.140625" style="4"/>
    <col min="9473" max="9473" width="16" style="4" customWidth="1"/>
    <col min="9474" max="9478" width="16.85546875" style="4" customWidth="1"/>
    <col min="9479" max="9728" width="9.140625" style="4"/>
    <col min="9729" max="9729" width="16" style="4" customWidth="1"/>
    <col min="9730" max="9734" width="16.85546875" style="4" customWidth="1"/>
    <col min="9735" max="9984" width="9.140625" style="4"/>
    <col min="9985" max="9985" width="16" style="4" customWidth="1"/>
    <col min="9986" max="9990" width="16.85546875" style="4" customWidth="1"/>
    <col min="9991" max="10240" width="9.140625" style="4"/>
    <col min="10241" max="10241" width="16" style="4" customWidth="1"/>
    <col min="10242" max="10246" width="16.85546875" style="4" customWidth="1"/>
    <col min="10247" max="10496" width="9.140625" style="4"/>
    <col min="10497" max="10497" width="16" style="4" customWidth="1"/>
    <col min="10498" max="10502" width="16.85546875" style="4" customWidth="1"/>
    <col min="10503" max="10752" width="9.140625" style="4"/>
    <col min="10753" max="10753" width="16" style="4" customWidth="1"/>
    <col min="10754" max="10758" width="16.85546875" style="4" customWidth="1"/>
    <col min="10759" max="11008" width="9.140625" style="4"/>
    <col min="11009" max="11009" width="16" style="4" customWidth="1"/>
    <col min="11010" max="11014" width="16.85546875" style="4" customWidth="1"/>
    <col min="11015" max="11264" width="9.140625" style="4"/>
    <col min="11265" max="11265" width="16" style="4" customWidth="1"/>
    <col min="11266" max="11270" width="16.85546875" style="4" customWidth="1"/>
    <col min="11271" max="11520" width="9.140625" style="4"/>
    <col min="11521" max="11521" width="16" style="4" customWidth="1"/>
    <col min="11522" max="11526" width="16.85546875" style="4" customWidth="1"/>
    <col min="11527" max="11776" width="9.140625" style="4"/>
    <col min="11777" max="11777" width="16" style="4" customWidth="1"/>
    <col min="11778" max="11782" width="16.85546875" style="4" customWidth="1"/>
    <col min="11783" max="12032" width="9.140625" style="4"/>
    <col min="12033" max="12033" width="16" style="4" customWidth="1"/>
    <col min="12034" max="12038" width="16.85546875" style="4" customWidth="1"/>
    <col min="12039" max="12288" width="9.140625" style="4"/>
    <col min="12289" max="12289" width="16" style="4" customWidth="1"/>
    <col min="12290" max="12294" width="16.85546875" style="4" customWidth="1"/>
    <col min="12295" max="12544" width="9.140625" style="4"/>
    <col min="12545" max="12545" width="16" style="4" customWidth="1"/>
    <col min="12546" max="12550" width="16.85546875" style="4" customWidth="1"/>
    <col min="12551" max="12800" width="9.140625" style="4"/>
    <col min="12801" max="12801" width="16" style="4" customWidth="1"/>
    <col min="12802" max="12806" width="16.85546875" style="4" customWidth="1"/>
    <col min="12807" max="13056" width="9.140625" style="4"/>
    <col min="13057" max="13057" width="16" style="4" customWidth="1"/>
    <col min="13058" max="13062" width="16.85546875" style="4" customWidth="1"/>
    <col min="13063" max="13312" width="9.140625" style="4"/>
    <col min="13313" max="13313" width="16" style="4" customWidth="1"/>
    <col min="13314" max="13318" width="16.85546875" style="4" customWidth="1"/>
    <col min="13319" max="13568" width="9.140625" style="4"/>
    <col min="13569" max="13569" width="16" style="4" customWidth="1"/>
    <col min="13570" max="13574" width="16.85546875" style="4" customWidth="1"/>
    <col min="13575" max="13824" width="9.140625" style="4"/>
    <col min="13825" max="13825" width="16" style="4" customWidth="1"/>
    <col min="13826" max="13830" width="16.85546875" style="4" customWidth="1"/>
    <col min="13831" max="14080" width="9.140625" style="4"/>
    <col min="14081" max="14081" width="16" style="4" customWidth="1"/>
    <col min="14082" max="14086" width="16.85546875" style="4" customWidth="1"/>
    <col min="14087" max="14336" width="9.140625" style="4"/>
    <col min="14337" max="14337" width="16" style="4" customWidth="1"/>
    <col min="14338" max="14342" width="16.85546875" style="4" customWidth="1"/>
    <col min="14343" max="14592" width="9.140625" style="4"/>
    <col min="14593" max="14593" width="16" style="4" customWidth="1"/>
    <col min="14594" max="14598" width="16.85546875" style="4" customWidth="1"/>
    <col min="14599" max="14848" width="9.140625" style="4"/>
    <col min="14849" max="14849" width="16" style="4" customWidth="1"/>
    <col min="14850" max="14854" width="16.85546875" style="4" customWidth="1"/>
    <col min="14855" max="15104" width="9.140625" style="4"/>
    <col min="15105" max="15105" width="16" style="4" customWidth="1"/>
    <col min="15106" max="15110" width="16.85546875" style="4" customWidth="1"/>
    <col min="15111" max="15360" width="9.140625" style="4"/>
    <col min="15361" max="15361" width="16" style="4" customWidth="1"/>
    <col min="15362" max="15366" width="16.85546875" style="4" customWidth="1"/>
    <col min="15367" max="15616" width="9.140625" style="4"/>
    <col min="15617" max="15617" width="16" style="4" customWidth="1"/>
    <col min="15618" max="15622" width="16.85546875" style="4" customWidth="1"/>
    <col min="15623" max="15872" width="9.140625" style="4"/>
    <col min="15873" max="15873" width="16" style="4" customWidth="1"/>
    <col min="15874" max="15878" width="16.85546875" style="4" customWidth="1"/>
    <col min="15879" max="16128" width="9.140625" style="4"/>
    <col min="16129" max="16129" width="16" style="4" customWidth="1"/>
    <col min="16130" max="16134" width="16.85546875" style="4" customWidth="1"/>
    <col min="16135" max="16384" width="9.140625" style="4"/>
  </cols>
  <sheetData>
    <row r="1" spans="1:6" x14ac:dyDescent="0.2">
      <c r="A1" s="13" t="s">
        <v>259</v>
      </c>
      <c r="B1" s="2"/>
      <c r="C1" s="2"/>
      <c r="D1" s="2"/>
      <c r="E1" s="2"/>
      <c r="F1" s="2"/>
    </row>
    <row r="2" spans="1:6" x14ac:dyDescent="0.2">
      <c r="A2" s="2"/>
      <c r="B2" s="3" t="s">
        <v>93</v>
      </c>
      <c r="C2" s="3" t="s">
        <v>94</v>
      </c>
      <c r="D2" s="3" t="s">
        <v>95</v>
      </c>
      <c r="E2" s="3" t="s">
        <v>51</v>
      </c>
      <c r="F2" s="3" t="s">
        <v>267</v>
      </c>
    </row>
    <row r="3" spans="1:6" x14ac:dyDescent="0.2">
      <c r="B3" s="5" t="s">
        <v>55</v>
      </c>
      <c r="C3" s="5"/>
      <c r="D3" s="6"/>
      <c r="E3" s="5"/>
      <c r="F3" s="5"/>
    </row>
    <row r="4" spans="1:6" x14ac:dyDescent="0.2">
      <c r="A4" s="4" t="s">
        <v>329</v>
      </c>
      <c r="B4" s="7"/>
      <c r="C4" s="7"/>
      <c r="D4" s="7"/>
      <c r="E4" s="7"/>
      <c r="F4" s="7"/>
    </row>
    <row r="5" spans="1:6" x14ac:dyDescent="0.2">
      <c r="A5" s="12" t="s">
        <v>258</v>
      </c>
      <c r="B5" s="138">
        <v>14.22</v>
      </c>
      <c r="C5" s="138" t="s">
        <v>23</v>
      </c>
      <c r="D5" s="138">
        <v>11.39</v>
      </c>
      <c r="E5" s="138" t="s">
        <v>23</v>
      </c>
      <c r="F5" s="138">
        <v>12.74</v>
      </c>
    </row>
    <row r="6" spans="1:6" x14ac:dyDescent="0.2">
      <c r="A6" s="12" t="s">
        <v>257</v>
      </c>
      <c r="B6" s="138">
        <v>27.35</v>
      </c>
      <c r="C6" s="138" t="s">
        <v>23</v>
      </c>
      <c r="D6" s="138">
        <v>16.149999999999999</v>
      </c>
      <c r="E6" s="138">
        <v>14.05</v>
      </c>
      <c r="F6" s="138">
        <v>21.97</v>
      </c>
    </row>
    <row r="7" spans="1:6" x14ac:dyDescent="0.2">
      <c r="A7" s="12" t="s">
        <v>256</v>
      </c>
      <c r="B7" s="138">
        <v>47.5</v>
      </c>
      <c r="C7" s="138">
        <v>49.65</v>
      </c>
      <c r="D7" s="138">
        <v>53.3</v>
      </c>
      <c r="E7" s="138">
        <v>40.200000000000003</v>
      </c>
      <c r="F7" s="138">
        <v>48.5</v>
      </c>
    </row>
    <row r="8" spans="1:6" x14ac:dyDescent="0.2">
      <c r="A8" s="12" t="s">
        <v>255</v>
      </c>
      <c r="B8" s="138">
        <v>19.8</v>
      </c>
      <c r="C8" s="138">
        <v>25</v>
      </c>
      <c r="D8" s="138">
        <v>19.3</v>
      </c>
      <c r="E8" s="138">
        <v>19.8</v>
      </c>
      <c r="F8" s="138">
        <v>19.600000000000001</v>
      </c>
    </row>
    <row r="9" spans="1:6" x14ac:dyDescent="0.2">
      <c r="A9" s="12" t="s">
        <v>254</v>
      </c>
      <c r="B9" s="138">
        <v>15.1</v>
      </c>
      <c r="C9" s="138">
        <v>18</v>
      </c>
      <c r="D9" s="138">
        <v>12.3</v>
      </c>
      <c r="E9" s="138">
        <v>11.6</v>
      </c>
      <c r="F9" s="138">
        <v>13.4</v>
      </c>
    </row>
    <row r="10" spans="1:6" x14ac:dyDescent="0.2">
      <c r="A10" s="12" t="s">
        <v>253</v>
      </c>
      <c r="B10" s="138">
        <v>19.600000000000001</v>
      </c>
      <c r="C10" s="138">
        <v>16</v>
      </c>
      <c r="D10" s="138">
        <v>17.7</v>
      </c>
      <c r="E10" s="138">
        <v>15.3</v>
      </c>
      <c r="F10" s="138">
        <v>17.7</v>
      </c>
    </row>
    <row r="11" spans="1:6" x14ac:dyDescent="0.2">
      <c r="A11" s="12" t="s">
        <v>252</v>
      </c>
      <c r="B11" s="138">
        <v>20.5</v>
      </c>
      <c r="C11" s="138">
        <v>19.7</v>
      </c>
      <c r="D11" s="138">
        <v>18.899999999999999</v>
      </c>
      <c r="E11" s="138">
        <v>11</v>
      </c>
      <c r="F11" s="138">
        <v>19.5</v>
      </c>
    </row>
    <row r="12" spans="1:6" x14ac:dyDescent="0.2">
      <c r="A12" s="12" t="s">
        <v>251</v>
      </c>
      <c r="B12" s="138">
        <v>30.3</v>
      </c>
      <c r="C12" s="138">
        <v>22.6</v>
      </c>
      <c r="D12" s="138">
        <v>24.2</v>
      </c>
      <c r="E12" s="138">
        <v>25.2</v>
      </c>
      <c r="F12" s="138">
        <v>26</v>
      </c>
    </row>
    <row r="13" spans="1:6" x14ac:dyDescent="0.2">
      <c r="A13" s="12" t="s">
        <v>250</v>
      </c>
      <c r="B13" s="138">
        <v>39.4</v>
      </c>
      <c r="C13" s="138">
        <v>41.8</v>
      </c>
      <c r="D13" s="138">
        <v>33.200000000000003</v>
      </c>
      <c r="E13" s="138">
        <v>27.1</v>
      </c>
      <c r="F13" s="138">
        <v>38.5</v>
      </c>
    </row>
    <row r="14" spans="1:6" x14ac:dyDescent="0.2">
      <c r="A14" s="12" t="s">
        <v>249</v>
      </c>
      <c r="B14" s="138">
        <v>28.6</v>
      </c>
      <c r="C14" s="138">
        <v>23.5</v>
      </c>
      <c r="D14" s="138">
        <v>22.9</v>
      </c>
      <c r="E14" s="138">
        <v>15.9</v>
      </c>
      <c r="F14" s="138">
        <v>24.9</v>
      </c>
    </row>
    <row r="15" spans="1:6" x14ac:dyDescent="0.2">
      <c r="A15" s="12" t="s">
        <v>248</v>
      </c>
      <c r="B15" s="138">
        <v>28.2</v>
      </c>
      <c r="C15" s="138">
        <v>26.2</v>
      </c>
      <c r="D15" s="138">
        <v>25.1</v>
      </c>
      <c r="E15" s="138">
        <v>19.5</v>
      </c>
      <c r="F15" s="138">
        <v>26.5</v>
      </c>
    </row>
    <row r="16" spans="1:6" x14ac:dyDescent="0.2">
      <c r="A16" s="12" t="s">
        <v>247</v>
      </c>
      <c r="B16" s="138">
        <v>28.6</v>
      </c>
      <c r="C16" s="138">
        <v>29.9</v>
      </c>
      <c r="D16" s="138">
        <v>25.3</v>
      </c>
      <c r="E16" s="138">
        <v>15.2</v>
      </c>
      <c r="F16" s="138">
        <v>27.8</v>
      </c>
    </row>
    <row r="17" spans="1:6" x14ac:dyDescent="0.2">
      <c r="A17" s="12" t="s">
        <v>246</v>
      </c>
      <c r="B17" s="138">
        <v>28.9</v>
      </c>
      <c r="C17" s="138">
        <v>30.3</v>
      </c>
      <c r="D17" s="138">
        <v>23.9</v>
      </c>
      <c r="E17" s="138">
        <v>21.7</v>
      </c>
      <c r="F17" s="138">
        <v>28.2</v>
      </c>
    </row>
    <row r="18" spans="1:6" x14ac:dyDescent="0.2">
      <c r="A18" s="12" t="s">
        <v>245</v>
      </c>
      <c r="B18" s="138">
        <v>28.2</v>
      </c>
      <c r="C18" s="138">
        <v>28.1</v>
      </c>
      <c r="D18" s="138">
        <v>22.2</v>
      </c>
      <c r="E18" s="138">
        <v>20.7</v>
      </c>
      <c r="F18" s="138">
        <v>26.7</v>
      </c>
    </row>
    <row r="19" spans="1:6" x14ac:dyDescent="0.2">
      <c r="A19" s="12" t="s">
        <v>244</v>
      </c>
      <c r="B19" s="138">
        <v>29</v>
      </c>
      <c r="C19" s="138">
        <v>27.9</v>
      </c>
      <c r="D19" s="138">
        <v>23.1</v>
      </c>
      <c r="E19" s="138">
        <v>27.5</v>
      </c>
      <c r="F19" s="138">
        <v>27.3</v>
      </c>
    </row>
    <row r="20" spans="1:6" x14ac:dyDescent="0.2">
      <c r="A20" s="12" t="s">
        <v>243</v>
      </c>
      <c r="B20" s="138">
        <v>30.9</v>
      </c>
      <c r="C20" s="138">
        <v>27.2</v>
      </c>
      <c r="D20" s="138">
        <v>28.7</v>
      </c>
      <c r="E20" s="138">
        <v>24.8</v>
      </c>
      <c r="F20" s="138">
        <v>29.1</v>
      </c>
    </row>
    <row r="21" spans="1:6" x14ac:dyDescent="0.2">
      <c r="A21" s="12" t="s">
        <v>242</v>
      </c>
      <c r="B21" s="138">
        <v>32.6</v>
      </c>
      <c r="C21" s="138">
        <v>27.6</v>
      </c>
      <c r="D21" s="138">
        <v>26.2</v>
      </c>
      <c r="E21" s="138">
        <v>24.6</v>
      </c>
      <c r="F21" s="138">
        <v>29.4</v>
      </c>
    </row>
    <row r="22" spans="1:6" x14ac:dyDescent="0.2">
      <c r="A22" s="12" t="s">
        <v>241</v>
      </c>
      <c r="B22" s="138">
        <v>30.7</v>
      </c>
      <c r="C22" s="138">
        <v>29.7</v>
      </c>
      <c r="D22" s="138">
        <v>27</v>
      </c>
      <c r="E22" s="138">
        <v>21</v>
      </c>
      <c r="F22" s="138">
        <v>29.2</v>
      </c>
    </row>
    <row r="23" spans="1:6" x14ac:dyDescent="0.2">
      <c r="A23" s="12" t="s">
        <v>62</v>
      </c>
      <c r="B23" s="138">
        <v>31.5</v>
      </c>
      <c r="C23" s="138">
        <v>32.700000000000003</v>
      </c>
      <c r="D23" s="138">
        <v>26.6</v>
      </c>
      <c r="E23" s="138">
        <v>25.1</v>
      </c>
      <c r="F23" s="138">
        <v>30.7</v>
      </c>
    </row>
    <row r="24" spans="1:6" x14ac:dyDescent="0.2">
      <c r="A24" s="12" t="s">
        <v>63</v>
      </c>
      <c r="B24" s="138">
        <v>31</v>
      </c>
      <c r="C24" s="138">
        <v>29.9</v>
      </c>
      <c r="D24" s="138">
        <v>24.7</v>
      </c>
      <c r="E24" s="138">
        <v>25</v>
      </c>
      <c r="F24" s="138">
        <v>29</v>
      </c>
    </row>
    <row r="25" spans="1:6" x14ac:dyDescent="0.2">
      <c r="A25" s="12" t="s">
        <v>64</v>
      </c>
      <c r="B25" s="138">
        <v>29.8</v>
      </c>
      <c r="C25" s="138">
        <v>28.3</v>
      </c>
      <c r="D25" s="138">
        <v>25.4</v>
      </c>
      <c r="E25" s="138">
        <v>25.4</v>
      </c>
      <c r="F25" s="138">
        <v>28.1</v>
      </c>
    </row>
    <row r="26" spans="1:6" x14ac:dyDescent="0.2">
      <c r="A26" s="12" t="s">
        <v>65</v>
      </c>
      <c r="B26" s="138">
        <v>30.4</v>
      </c>
      <c r="C26" s="138">
        <v>29.6</v>
      </c>
      <c r="D26" s="138">
        <v>25</v>
      </c>
      <c r="E26" s="138">
        <v>25.8</v>
      </c>
      <c r="F26" s="138">
        <v>28.5</v>
      </c>
    </row>
    <row r="27" spans="1:6" x14ac:dyDescent="0.2">
      <c r="A27" s="12" t="s">
        <v>66</v>
      </c>
      <c r="B27" s="138">
        <v>30.6</v>
      </c>
      <c r="C27" s="138">
        <v>30.4</v>
      </c>
      <c r="D27" s="138">
        <v>25.9</v>
      </c>
      <c r="E27" s="138">
        <v>29.9</v>
      </c>
      <c r="F27" s="138">
        <v>29.2</v>
      </c>
    </row>
    <row r="28" spans="1:6" x14ac:dyDescent="0.2">
      <c r="A28" s="12" t="s">
        <v>67</v>
      </c>
      <c r="B28" s="138">
        <v>30.6</v>
      </c>
      <c r="C28" s="138">
        <v>32.299999999999997</v>
      </c>
      <c r="D28" s="138">
        <v>27</v>
      </c>
      <c r="E28" s="138">
        <v>26.6</v>
      </c>
      <c r="F28" s="138">
        <v>29.5</v>
      </c>
    </row>
    <row r="29" spans="1:6" x14ac:dyDescent="0.2">
      <c r="A29" s="12" t="s">
        <v>68</v>
      </c>
      <c r="B29" s="138">
        <v>29.4</v>
      </c>
      <c r="C29" s="138">
        <v>30.5</v>
      </c>
      <c r="D29" s="138">
        <v>26.2</v>
      </c>
      <c r="E29" s="138">
        <v>25.5</v>
      </c>
      <c r="F29" s="138">
        <v>28.3</v>
      </c>
    </row>
    <row r="30" spans="1:6" x14ac:dyDescent="0.2">
      <c r="A30" s="12" t="s">
        <v>69</v>
      </c>
      <c r="B30" s="109">
        <v>28.7</v>
      </c>
      <c r="C30" s="109">
        <v>29.2</v>
      </c>
      <c r="D30" s="109">
        <v>27.1</v>
      </c>
      <c r="E30" s="109">
        <v>25.6</v>
      </c>
      <c r="F30" s="109">
        <v>28.1</v>
      </c>
    </row>
    <row r="31" spans="1:6" x14ac:dyDescent="0.2">
      <c r="A31" s="12" t="s">
        <v>70</v>
      </c>
      <c r="B31" s="109">
        <v>29.5</v>
      </c>
      <c r="C31" s="109">
        <v>32</v>
      </c>
      <c r="D31" s="109">
        <v>23.2</v>
      </c>
      <c r="E31" s="109">
        <v>24.9</v>
      </c>
      <c r="F31" s="109">
        <v>27.3</v>
      </c>
    </row>
    <row r="32" spans="1:6" x14ac:dyDescent="0.2">
      <c r="A32" s="12" t="s">
        <v>71</v>
      </c>
      <c r="B32" s="109">
        <v>27.2</v>
      </c>
      <c r="C32" s="109">
        <v>30</v>
      </c>
      <c r="D32" s="109">
        <v>22.9</v>
      </c>
      <c r="E32" s="109">
        <v>26.1</v>
      </c>
      <c r="F32" s="109">
        <v>25.6</v>
      </c>
    </row>
    <row r="33" spans="1:6" x14ac:dyDescent="0.2">
      <c r="A33" s="12" t="s">
        <v>72</v>
      </c>
      <c r="B33" s="109">
        <v>28.6</v>
      </c>
      <c r="C33" s="109">
        <v>26.3</v>
      </c>
      <c r="D33" s="109">
        <v>22.7</v>
      </c>
      <c r="E33" s="109">
        <v>29.8</v>
      </c>
      <c r="F33" s="109">
        <v>26.1</v>
      </c>
    </row>
    <row r="34" spans="1:6" x14ac:dyDescent="0.2">
      <c r="A34" s="12" t="s">
        <v>73</v>
      </c>
      <c r="B34" s="109">
        <v>31.7</v>
      </c>
      <c r="C34" s="109">
        <v>30.8</v>
      </c>
      <c r="D34" s="109">
        <v>25.7</v>
      </c>
      <c r="E34" s="109">
        <v>28.9</v>
      </c>
      <c r="F34" s="109">
        <v>29</v>
      </c>
    </row>
    <row r="35" spans="1:6" x14ac:dyDescent="0.2">
      <c r="A35" s="12" t="s">
        <v>74</v>
      </c>
      <c r="B35" s="109">
        <v>31.7</v>
      </c>
      <c r="C35" s="109">
        <v>30.5</v>
      </c>
      <c r="D35" s="109">
        <v>23.5</v>
      </c>
      <c r="E35" s="109">
        <v>30.3</v>
      </c>
      <c r="F35" s="109">
        <v>28.4</v>
      </c>
    </row>
    <row r="36" spans="1:6" x14ac:dyDescent="0.2">
      <c r="A36" s="12" t="s">
        <v>75</v>
      </c>
      <c r="B36" s="109">
        <v>31.9</v>
      </c>
      <c r="C36" s="109">
        <v>31.7</v>
      </c>
      <c r="D36" s="109">
        <v>25.8</v>
      </c>
      <c r="E36" s="109">
        <v>30.1</v>
      </c>
      <c r="F36" s="109">
        <v>29.5</v>
      </c>
    </row>
    <row r="37" spans="1:6" x14ac:dyDescent="0.2">
      <c r="A37" s="12" t="s">
        <v>76</v>
      </c>
      <c r="B37" s="109">
        <v>30.3</v>
      </c>
      <c r="C37" s="109">
        <v>31.1</v>
      </c>
      <c r="D37" s="109">
        <v>25.3</v>
      </c>
      <c r="E37" s="109">
        <v>27.7</v>
      </c>
      <c r="F37" s="109">
        <v>28.3</v>
      </c>
    </row>
    <row r="38" spans="1:6" x14ac:dyDescent="0.2">
      <c r="A38" s="12" t="s">
        <v>77</v>
      </c>
      <c r="B38" s="109">
        <v>28</v>
      </c>
      <c r="C38" s="109">
        <v>33.6</v>
      </c>
      <c r="D38" s="109">
        <v>27.1</v>
      </c>
      <c r="E38" s="109">
        <v>33.4</v>
      </c>
      <c r="F38" s="109">
        <v>28.4</v>
      </c>
    </row>
    <row r="39" spans="1:6" x14ac:dyDescent="0.2">
      <c r="A39" s="12" t="s">
        <v>78</v>
      </c>
      <c r="B39" s="110">
        <v>31.1</v>
      </c>
      <c r="C39" s="110">
        <v>31.1</v>
      </c>
      <c r="D39" s="110">
        <v>29.6</v>
      </c>
      <c r="E39" s="110">
        <v>28.7</v>
      </c>
      <c r="F39" s="109">
        <v>30.4</v>
      </c>
    </row>
    <row r="40" spans="1:6" x14ac:dyDescent="0.2">
      <c r="A40" s="12" t="s">
        <v>79</v>
      </c>
      <c r="B40" s="110">
        <v>31.6</v>
      </c>
      <c r="C40" s="110">
        <v>31.9</v>
      </c>
      <c r="D40" s="110">
        <v>27.3</v>
      </c>
      <c r="E40" s="110">
        <v>23.4</v>
      </c>
      <c r="F40" s="109">
        <v>29.4</v>
      </c>
    </row>
    <row r="41" spans="1:6" x14ac:dyDescent="0.2">
      <c r="A41" s="12" t="s">
        <v>80</v>
      </c>
      <c r="B41" s="109">
        <v>30.1</v>
      </c>
      <c r="C41" s="109">
        <v>31.1</v>
      </c>
      <c r="D41" s="109">
        <v>29.1</v>
      </c>
      <c r="E41" s="109">
        <v>25.5</v>
      </c>
      <c r="F41" s="109">
        <v>29.5</v>
      </c>
    </row>
    <row r="42" spans="1:6" x14ac:dyDescent="0.2">
      <c r="A42" s="12" t="s">
        <v>81</v>
      </c>
      <c r="B42" s="110">
        <v>39.5</v>
      </c>
      <c r="C42" s="110">
        <v>33.200000000000003</v>
      </c>
      <c r="D42" s="110">
        <v>31.3</v>
      </c>
      <c r="E42" s="110">
        <v>22.3</v>
      </c>
      <c r="F42" s="109">
        <v>34.799999999999997</v>
      </c>
    </row>
    <row r="43" spans="1:6" x14ac:dyDescent="0.2">
      <c r="A43" s="12" t="s">
        <v>82</v>
      </c>
      <c r="B43" s="110">
        <v>38</v>
      </c>
      <c r="C43" s="110">
        <v>58.4</v>
      </c>
      <c r="D43" s="110">
        <v>45.2</v>
      </c>
      <c r="E43" s="110">
        <v>32.200000000000003</v>
      </c>
      <c r="F43" s="109">
        <v>41.7</v>
      </c>
    </row>
    <row r="44" spans="1:6" x14ac:dyDescent="0.2">
      <c r="A44" s="12" t="s">
        <v>83</v>
      </c>
      <c r="B44" s="110">
        <v>45.1</v>
      </c>
      <c r="C44" s="110">
        <v>60.7</v>
      </c>
      <c r="D44" s="110">
        <v>50.4</v>
      </c>
      <c r="E44" s="110">
        <v>33.4</v>
      </c>
      <c r="F44" s="109">
        <v>47.2</v>
      </c>
    </row>
    <row r="45" spans="1:6" x14ac:dyDescent="0.2">
      <c r="A45" s="12" t="s">
        <v>84</v>
      </c>
      <c r="B45" s="110">
        <v>44.5</v>
      </c>
      <c r="C45" s="110">
        <v>58.1</v>
      </c>
      <c r="D45" s="110">
        <v>38.799999999999997</v>
      </c>
      <c r="E45" s="110">
        <v>29.9</v>
      </c>
      <c r="F45" s="109">
        <v>41.9</v>
      </c>
    </row>
    <row r="46" spans="1:6" x14ac:dyDescent="0.2">
      <c r="A46" s="12" t="s">
        <v>85</v>
      </c>
      <c r="B46" s="110">
        <v>35.1</v>
      </c>
      <c r="C46" s="110">
        <v>57.5</v>
      </c>
      <c r="D46" s="110">
        <v>25.9</v>
      </c>
      <c r="E46" s="110">
        <v>18.8</v>
      </c>
      <c r="F46" s="109">
        <v>31.4</v>
      </c>
    </row>
    <row r="47" spans="1:6" x14ac:dyDescent="0.2">
      <c r="A47" s="12" t="s">
        <v>86</v>
      </c>
      <c r="B47" s="110">
        <v>36.799999999999997</v>
      </c>
      <c r="C47" s="110">
        <v>43.1</v>
      </c>
      <c r="D47" s="110">
        <v>33.6</v>
      </c>
      <c r="E47" s="110">
        <v>9.41</v>
      </c>
      <c r="F47" s="109">
        <v>34.700000000000003</v>
      </c>
    </row>
    <row r="48" spans="1:6" x14ac:dyDescent="0.2">
      <c r="A48" s="12" t="s">
        <v>87</v>
      </c>
      <c r="B48" s="110">
        <v>35.6</v>
      </c>
      <c r="C48" s="110">
        <v>40.700000000000003</v>
      </c>
      <c r="D48" s="110">
        <v>24.7</v>
      </c>
      <c r="E48" s="110">
        <v>21.1</v>
      </c>
      <c r="F48" s="109">
        <v>31.2</v>
      </c>
    </row>
    <row r="49" spans="1:20" x14ac:dyDescent="0.2">
      <c r="A49" s="12" t="s">
        <v>88</v>
      </c>
      <c r="B49" s="110">
        <v>38.700000000000003</v>
      </c>
      <c r="C49" s="110">
        <v>40.700000000000003</v>
      </c>
      <c r="D49" s="110">
        <v>24.6</v>
      </c>
      <c r="E49" s="110">
        <v>20.5</v>
      </c>
      <c r="F49" s="109">
        <v>32.6</v>
      </c>
    </row>
    <row r="50" spans="1:20" x14ac:dyDescent="0.2">
      <c r="A50" s="12" t="s">
        <v>89</v>
      </c>
      <c r="B50" s="110">
        <v>37.9</v>
      </c>
      <c r="C50" s="110" t="s">
        <v>23</v>
      </c>
      <c r="D50" s="110">
        <v>23.9</v>
      </c>
      <c r="E50" s="110">
        <v>20</v>
      </c>
      <c r="F50" s="109">
        <v>31</v>
      </c>
    </row>
    <row r="51" spans="1:20" x14ac:dyDescent="0.2">
      <c r="A51" s="12" t="s">
        <v>90</v>
      </c>
      <c r="B51" s="110">
        <v>31.1</v>
      </c>
      <c r="C51" s="110" t="s">
        <v>23</v>
      </c>
      <c r="D51" s="110">
        <v>37.200000000000003</v>
      </c>
      <c r="E51" s="110">
        <v>19.8</v>
      </c>
      <c r="F51" s="109">
        <v>33.4</v>
      </c>
    </row>
    <row r="52" spans="1:20" x14ac:dyDescent="0.2">
      <c r="A52" s="12" t="s">
        <v>91</v>
      </c>
      <c r="B52" s="110">
        <v>36.700000000000003</v>
      </c>
      <c r="C52" s="110" t="s">
        <v>23</v>
      </c>
      <c r="D52" s="110">
        <v>42.1</v>
      </c>
      <c r="E52" s="110">
        <v>19.5</v>
      </c>
      <c r="F52" s="109">
        <v>38.299999999999997</v>
      </c>
    </row>
    <row r="53" spans="1:20" x14ac:dyDescent="0.2">
      <c r="A53" s="12" t="s">
        <v>92</v>
      </c>
      <c r="B53" s="110">
        <v>39.299999999999997</v>
      </c>
      <c r="C53" s="110" t="s">
        <v>23</v>
      </c>
      <c r="D53" s="110">
        <v>44</v>
      </c>
      <c r="E53" s="110">
        <v>23.3</v>
      </c>
      <c r="F53" s="109">
        <v>40.9</v>
      </c>
    </row>
    <row r="54" spans="1:20" x14ac:dyDescent="0.2">
      <c r="A54" s="12" t="s">
        <v>304</v>
      </c>
      <c r="B54" s="110">
        <v>43.8</v>
      </c>
      <c r="C54" s="110" t="s">
        <v>23</v>
      </c>
      <c r="D54" s="110">
        <v>52.2</v>
      </c>
      <c r="E54" s="110">
        <v>26.2</v>
      </c>
      <c r="F54" s="109">
        <v>46.9</v>
      </c>
    </row>
    <row r="55" spans="1:20" x14ac:dyDescent="0.2">
      <c r="A55" s="12" t="s">
        <v>317</v>
      </c>
      <c r="B55" s="110">
        <v>47</v>
      </c>
      <c r="C55" s="110" t="s">
        <v>23</v>
      </c>
      <c r="D55" s="110">
        <v>58.7</v>
      </c>
      <c r="E55" s="110">
        <v>33.200000000000003</v>
      </c>
      <c r="F55" s="109">
        <v>52.1</v>
      </c>
    </row>
    <row r="56" spans="1:20" x14ac:dyDescent="0.2">
      <c r="A56" s="187" t="s">
        <v>328</v>
      </c>
      <c r="B56" s="190">
        <v>61.3</v>
      </c>
      <c r="C56" s="190" t="s">
        <v>23</v>
      </c>
      <c r="D56" s="190">
        <v>67.5</v>
      </c>
      <c r="E56" s="190">
        <v>38</v>
      </c>
      <c r="F56" s="188">
        <v>63.8</v>
      </c>
    </row>
    <row r="57" spans="1:20" x14ac:dyDescent="0.2">
      <c r="A57" s="8" t="s">
        <v>0</v>
      </c>
      <c r="B57" s="11"/>
      <c r="C57" s="92"/>
      <c r="D57" s="11"/>
      <c r="E57" s="11"/>
      <c r="F57" s="10"/>
    </row>
    <row r="58" spans="1:20" x14ac:dyDescent="0.2">
      <c r="A58" s="8" t="s">
        <v>359</v>
      </c>
      <c r="B58" s="90"/>
      <c r="C58" s="90"/>
      <c r="D58" s="90"/>
      <c r="E58" s="90"/>
      <c r="F58" s="90"/>
      <c r="G58" s="90"/>
      <c r="H58" s="90"/>
      <c r="I58" s="90"/>
      <c r="J58" s="90"/>
      <c r="K58" s="90"/>
      <c r="L58" s="90"/>
      <c r="M58" s="90"/>
      <c r="N58" s="90"/>
      <c r="O58" s="90"/>
      <c r="P58" s="90"/>
      <c r="Q58" s="89"/>
      <c r="S58" s="89"/>
      <c r="T58" s="89"/>
    </row>
    <row r="59" spans="1:20" x14ac:dyDescent="0.2">
      <c r="A59" s="8" t="s">
        <v>331</v>
      </c>
      <c r="B59" s="90"/>
      <c r="C59" s="90"/>
      <c r="D59" s="90"/>
      <c r="E59" s="90"/>
      <c r="F59" s="90"/>
      <c r="G59" s="90"/>
      <c r="H59" s="90"/>
      <c r="I59" s="90"/>
      <c r="J59" s="90"/>
      <c r="K59" s="90"/>
      <c r="L59" s="90"/>
      <c r="M59" s="90"/>
      <c r="N59" s="90"/>
      <c r="O59" s="90"/>
      <c r="P59" s="90"/>
      <c r="Q59" s="89"/>
      <c r="S59" s="89"/>
      <c r="T59" s="89"/>
    </row>
    <row r="60" spans="1:20" x14ac:dyDescent="0.2">
      <c r="A60" s="4" t="s">
        <v>325</v>
      </c>
    </row>
    <row r="61" spans="1:20" x14ac:dyDescent="0.2">
      <c r="A61" s="9" t="s">
        <v>341</v>
      </c>
    </row>
    <row r="62" spans="1:20" x14ac:dyDescent="0.2">
      <c r="A62" s="9" t="s">
        <v>270</v>
      </c>
    </row>
    <row r="63" spans="1:20" x14ac:dyDescent="0.2">
      <c r="A63" s="167"/>
    </row>
  </sheetData>
  <pageMargins left="0.75" right="0.75" top="1" bottom="1" header="0.5" footer="0.5"/>
  <pageSetup scale="8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60261-213E-4AC3-8FC2-D2F7761DC669}">
  <sheetPr codeName="Sheet16"/>
  <dimension ref="A1:AM428"/>
  <sheetViews>
    <sheetView zoomScaleNormal="100" workbookViewId="0">
      <pane xSplit="1" ySplit="7" topLeftCell="B8" activePane="bottomRight" state="frozen"/>
      <selection pane="topRight" activeCell="B1" sqref="B1"/>
      <selection pane="bottomLeft" activeCell="A8" sqref="A8"/>
      <selection pane="bottomRight"/>
    </sheetView>
  </sheetViews>
  <sheetFormatPr defaultRowHeight="11.25" x14ac:dyDescent="0.2"/>
  <cols>
    <col min="1" max="1" width="14" style="12" customWidth="1"/>
    <col min="2" max="5" width="11.28515625" style="94" customWidth="1"/>
    <col min="6" max="12" width="11.28515625" style="12" customWidth="1"/>
    <col min="13" max="257" width="9.140625" style="12"/>
    <col min="258" max="268" width="11.28515625" style="12" customWidth="1"/>
    <col min="269" max="513" width="9.140625" style="12"/>
    <col min="514" max="524" width="11.28515625" style="12" customWidth="1"/>
    <col min="525" max="769" width="9.140625" style="12"/>
    <col min="770" max="780" width="11.28515625" style="12" customWidth="1"/>
    <col min="781" max="1025" width="9.140625" style="12"/>
    <col min="1026" max="1036" width="11.28515625" style="12" customWidth="1"/>
    <col min="1037" max="1281" width="9.140625" style="12"/>
    <col min="1282" max="1292" width="11.28515625" style="12" customWidth="1"/>
    <col min="1293" max="1537" width="9.140625" style="12"/>
    <col min="1538" max="1548" width="11.28515625" style="12" customWidth="1"/>
    <col min="1549" max="1793" width="9.140625" style="12"/>
    <col min="1794" max="1804" width="11.28515625" style="12" customWidth="1"/>
    <col min="1805" max="2049" width="9.140625" style="12"/>
    <col min="2050" max="2060" width="11.28515625" style="12" customWidth="1"/>
    <col min="2061" max="2305" width="9.140625" style="12"/>
    <col min="2306" max="2316" width="11.28515625" style="12" customWidth="1"/>
    <col min="2317" max="2561" width="9.140625" style="12"/>
    <col min="2562" max="2572" width="11.28515625" style="12" customWidth="1"/>
    <col min="2573" max="2817" width="9.140625" style="12"/>
    <col min="2818" max="2828" width="11.28515625" style="12" customWidth="1"/>
    <col min="2829" max="3073" width="9.140625" style="12"/>
    <col min="3074" max="3084" width="11.28515625" style="12" customWidth="1"/>
    <col min="3085" max="3329" width="9.140625" style="12"/>
    <col min="3330" max="3340" width="11.28515625" style="12" customWidth="1"/>
    <col min="3341" max="3585" width="9.140625" style="12"/>
    <col min="3586" max="3596" width="11.28515625" style="12" customWidth="1"/>
    <col min="3597" max="3841" width="9.140625" style="12"/>
    <col min="3842" max="3852" width="11.28515625" style="12" customWidth="1"/>
    <col min="3853" max="4097" width="9.140625" style="12"/>
    <col min="4098" max="4108" width="11.28515625" style="12" customWidth="1"/>
    <col min="4109" max="4353" width="9.140625" style="12"/>
    <col min="4354" max="4364" width="11.28515625" style="12" customWidth="1"/>
    <col min="4365" max="4609" width="9.140625" style="12"/>
    <col min="4610" max="4620" width="11.28515625" style="12" customWidth="1"/>
    <col min="4621" max="4865" width="9.140625" style="12"/>
    <col min="4866" max="4876" width="11.28515625" style="12" customWidth="1"/>
    <col min="4877" max="5121" width="9.140625" style="12"/>
    <col min="5122" max="5132" width="11.28515625" style="12" customWidth="1"/>
    <col min="5133" max="5377" width="9.140625" style="12"/>
    <col min="5378" max="5388" width="11.28515625" style="12" customWidth="1"/>
    <col min="5389" max="5633" width="9.140625" style="12"/>
    <col min="5634" max="5644" width="11.28515625" style="12" customWidth="1"/>
    <col min="5645" max="5889" width="9.140625" style="12"/>
    <col min="5890" max="5900" width="11.28515625" style="12" customWidth="1"/>
    <col min="5901" max="6145" width="9.140625" style="12"/>
    <col min="6146" max="6156" width="11.28515625" style="12" customWidth="1"/>
    <col min="6157" max="6401" width="9.140625" style="12"/>
    <col min="6402" max="6412" width="11.28515625" style="12" customWidth="1"/>
    <col min="6413" max="6657" width="9.140625" style="12"/>
    <col min="6658" max="6668" width="11.28515625" style="12" customWidth="1"/>
    <col min="6669" max="6913" width="9.140625" style="12"/>
    <col min="6914" max="6924" width="11.28515625" style="12" customWidth="1"/>
    <col min="6925" max="7169" width="9.140625" style="12"/>
    <col min="7170" max="7180" width="11.28515625" style="12" customWidth="1"/>
    <col min="7181" max="7425" width="9.140625" style="12"/>
    <col min="7426" max="7436" width="11.28515625" style="12" customWidth="1"/>
    <col min="7437" max="7681" width="9.140625" style="12"/>
    <col min="7682" max="7692" width="11.28515625" style="12" customWidth="1"/>
    <col min="7693" max="7937" width="9.140625" style="12"/>
    <col min="7938" max="7948" width="11.28515625" style="12" customWidth="1"/>
    <col min="7949" max="8193" width="9.140625" style="12"/>
    <col min="8194" max="8204" width="11.28515625" style="12" customWidth="1"/>
    <col min="8205" max="8449" width="9.140625" style="12"/>
    <col min="8450" max="8460" width="11.28515625" style="12" customWidth="1"/>
    <col min="8461" max="8705" width="9.140625" style="12"/>
    <col min="8706" max="8716" width="11.28515625" style="12" customWidth="1"/>
    <col min="8717" max="8961" width="9.140625" style="12"/>
    <col min="8962" max="8972" width="11.28515625" style="12" customWidth="1"/>
    <col min="8973" max="9217" width="9.140625" style="12"/>
    <col min="9218" max="9228" width="11.28515625" style="12" customWidth="1"/>
    <col min="9229" max="9473" width="9.140625" style="12"/>
    <col min="9474" max="9484" width="11.28515625" style="12" customWidth="1"/>
    <col min="9485" max="9729" width="9.140625" style="12"/>
    <col min="9730" max="9740" width="11.28515625" style="12" customWidth="1"/>
    <col min="9741" max="9985" width="9.140625" style="12"/>
    <col min="9986" max="9996" width="11.28515625" style="12" customWidth="1"/>
    <col min="9997" max="10241" width="9.140625" style="12"/>
    <col min="10242" max="10252" width="11.28515625" style="12" customWidth="1"/>
    <col min="10253" max="10497" width="9.140625" style="12"/>
    <col min="10498" max="10508" width="11.28515625" style="12" customWidth="1"/>
    <col min="10509" max="10753" width="9.140625" style="12"/>
    <col min="10754" max="10764" width="11.28515625" style="12" customWidth="1"/>
    <col min="10765" max="11009" width="9.140625" style="12"/>
    <col min="11010" max="11020" width="11.28515625" style="12" customWidth="1"/>
    <col min="11021" max="11265" width="9.140625" style="12"/>
    <col min="11266" max="11276" width="11.28515625" style="12" customWidth="1"/>
    <col min="11277" max="11521" width="9.140625" style="12"/>
    <col min="11522" max="11532" width="11.28515625" style="12" customWidth="1"/>
    <col min="11533" max="11777" width="9.140625" style="12"/>
    <col min="11778" max="11788" width="11.28515625" style="12" customWidth="1"/>
    <col min="11789" max="12033" width="9.140625" style="12"/>
    <col min="12034" max="12044" width="11.28515625" style="12" customWidth="1"/>
    <col min="12045" max="12289" width="9.140625" style="12"/>
    <col min="12290" max="12300" width="11.28515625" style="12" customWidth="1"/>
    <col min="12301" max="12545" width="9.140625" style="12"/>
    <col min="12546" max="12556" width="11.28515625" style="12" customWidth="1"/>
    <col min="12557" max="12801" width="9.140625" style="12"/>
    <col min="12802" max="12812" width="11.28515625" style="12" customWidth="1"/>
    <col min="12813" max="13057" width="9.140625" style="12"/>
    <col min="13058" max="13068" width="11.28515625" style="12" customWidth="1"/>
    <col min="13069" max="13313" width="9.140625" style="12"/>
    <col min="13314" max="13324" width="11.28515625" style="12" customWidth="1"/>
    <col min="13325" max="13569" width="9.140625" style="12"/>
    <col min="13570" max="13580" width="11.28515625" style="12" customWidth="1"/>
    <col min="13581" max="13825" width="9.140625" style="12"/>
    <col min="13826" max="13836" width="11.28515625" style="12" customWidth="1"/>
    <col min="13837" max="14081" width="9.140625" style="12"/>
    <col min="14082" max="14092" width="11.28515625" style="12" customWidth="1"/>
    <col min="14093" max="14337" width="9.140625" style="12"/>
    <col min="14338" max="14348" width="11.28515625" style="12" customWidth="1"/>
    <col min="14349" max="14593" width="9.140625" style="12"/>
    <col min="14594" max="14604" width="11.28515625" style="12" customWidth="1"/>
    <col min="14605" max="14849" width="9.140625" style="12"/>
    <col min="14850" max="14860" width="11.28515625" style="12" customWidth="1"/>
    <col min="14861" max="15105" width="9.140625" style="12"/>
    <col min="15106" max="15116" width="11.28515625" style="12" customWidth="1"/>
    <col min="15117" max="15361" width="9.140625" style="12"/>
    <col min="15362" max="15372" width="11.28515625" style="12" customWidth="1"/>
    <col min="15373" max="15617" width="9.140625" style="12"/>
    <col min="15618" max="15628" width="11.28515625" style="12" customWidth="1"/>
    <col min="15629" max="15873" width="9.140625" style="12"/>
    <col min="15874" max="15884" width="11.28515625" style="12" customWidth="1"/>
    <col min="15885" max="16129" width="9.140625" style="12"/>
    <col min="16130" max="16140" width="11.28515625" style="12" customWidth="1"/>
    <col min="16141" max="16384" width="9.140625" style="12"/>
  </cols>
  <sheetData>
    <row r="1" spans="1:39" s="13" customFormat="1" x14ac:dyDescent="0.2">
      <c r="A1" s="13" t="s">
        <v>196</v>
      </c>
      <c r="B1" s="93"/>
      <c r="C1" s="93"/>
      <c r="D1" s="93"/>
      <c r="E1" s="93"/>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row>
    <row r="2" spans="1:39" x14ac:dyDescent="0.2">
      <c r="C2" s="95" t="s">
        <v>197</v>
      </c>
      <c r="D2" s="95"/>
      <c r="E2" s="95"/>
      <c r="F2" s="81" t="s">
        <v>198</v>
      </c>
      <c r="G2" s="81"/>
      <c r="H2" s="81"/>
      <c r="I2" s="81"/>
      <c r="J2" s="81" t="s">
        <v>199</v>
      </c>
      <c r="K2" s="81"/>
      <c r="L2" s="81"/>
    </row>
    <row r="3" spans="1:39" x14ac:dyDescent="0.2">
      <c r="A3" s="12" t="s">
        <v>200</v>
      </c>
      <c r="B3" s="49" t="s">
        <v>201</v>
      </c>
      <c r="C3" s="49" t="s">
        <v>202</v>
      </c>
      <c r="D3" s="49" t="s">
        <v>203</v>
      </c>
      <c r="E3" s="49" t="s">
        <v>203</v>
      </c>
      <c r="F3" s="71" t="s">
        <v>203</v>
      </c>
      <c r="G3" s="71" t="s">
        <v>202</v>
      </c>
      <c r="H3" s="71" t="s">
        <v>203</v>
      </c>
      <c r="I3" s="71" t="s">
        <v>204</v>
      </c>
      <c r="J3" s="71" t="s">
        <v>203</v>
      </c>
      <c r="K3" s="71" t="s">
        <v>203</v>
      </c>
      <c r="L3" s="71" t="s">
        <v>203</v>
      </c>
    </row>
    <row r="4" spans="1:39" x14ac:dyDescent="0.2">
      <c r="B4" s="49" t="s">
        <v>205</v>
      </c>
      <c r="C4" s="49" t="s">
        <v>206</v>
      </c>
      <c r="D4" s="49" t="s">
        <v>207</v>
      </c>
      <c r="E4" s="49" t="s">
        <v>207</v>
      </c>
      <c r="F4" s="71" t="s">
        <v>206</v>
      </c>
      <c r="G4" s="71" t="s">
        <v>207</v>
      </c>
      <c r="H4" s="71" t="s">
        <v>207</v>
      </c>
      <c r="I4" s="71" t="s">
        <v>208</v>
      </c>
      <c r="J4" s="71" t="s">
        <v>209</v>
      </c>
      <c r="K4" s="71" t="s">
        <v>210</v>
      </c>
      <c r="L4" s="71" t="s">
        <v>379</v>
      </c>
    </row>
    <row r="5" spans="1:39" s="13" customFormat="1" x14ac:dyDescent="0.2">
      <c r="B5" s="51" t="s">
        <v>211</v>
      </c>
      <c r="C5" s="51"/>
      <c r="D5" s="51" t="s">
        <v>212</v>
      </c>
      <c r="E5" s="51" t="s">
        <v>213</v>
      </c>
      <c r="F5" s="15"/>
      <c r="G5" s="15" t="s">
        <v>214</v>
      </c>
      <c r="H5" s="15" t="s">
        <v>213</v>
      </c>
      <c r="I5" s="15"/>
      <c r="J5" s="15"/>
      <c r="K5" s="15"/>
      <c r="L5" s="15"/>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row>
    <row r="6" spans="1:39" x14ac:dyDescent="0.2">
      <c r="B6" s="49" t="s">
        <v>215</v>
      </c>
      <c r="C6" s="49" t="s">
        <v>216</v>
      </c>
      <c r="D6" s="95" t="s">
        <v>55</v>
      </c>
      <c r="E6" s="95"/>
      <c r="F6" s="96" t="s">
        <v>217</v>
      </c>
      <c r="G6" s="81"/>
      <c r="H6" s="81"/>
      <c r="I6" s="71" t="s">
        <v>215</v>
      </c>
      <c r="J6" s="71" t="s">
        <v>215</v>
      </c>
      <c r="K6" s="96" t="s">
        <v>218</v>
      </c>
      <c r="L6" s="81"/>
    </row>
    <row r="7" spans="1:39" x14ac:dyDescent="0.2">
      <c r="B7" s="49" t="s">
        <v>219</v>
      </c>
      <c r="C7" s="49" t="s">
        <v>220</v>
      </c>
      <c r="I7" s="71" t="s">
        <v>219</v>
      </c>
      <c r="J7" s="71" t="s">
        <v>219</v>
      </c>
    </row>
    <row r="9" spans="1:39" ht="11.25" customHeight="1" x14ac:dyDescent="0.2">
      <c r="A9" s="83">
        <v>1990</v>
      </c>
      <c r="B9" s="103"/>
      <c r="C9" s="103"/>
      <c r="D9" s="103"/>
      <c r="E9" s="103"/>
      <c r="F9" s="103"/>
      <c r="G9" s="103"/>
      <c r="H9" s="103"/>
      <c r="I9" s="103"/>
      <c r="J9" s="103"/>
      <c r="K9" s="103"/>
      <c r="L9" s="103"/>
    </row>
    <row r="10" spans="1:39" ht="11.25" customHeight="1" x14ac:dyDescent="0.2">
      <c r="A10" s="12" t="s">
        <v>221</v>
      </c>
      <c r="B10" s="108">
        <v>2.37</v>
      </c>
      <c r="C10" s="108">
        <v>23.8</v>
      </c>
      <c r="D10" s="108">
        <v>111.42</v>
      </c>
      <c r="E10" s="108">
        <v>265.75</v>
      </c>
      <c r="F10" s="108">
        <f>C10*1.55</f>
        <v>36.89</v>
      </c>
      <c r="G10" s="108">
        <f>((+D10*13.5)/2000)*100</f>
        <v>75.208500000000001</v>
      </c>
      <c r="H10" s="108">
        <f>((+E10*2.65)/2000)*100</f>
        <v>35.211874999999999</v>
      </c>
      <c r="I10" s="108">
        <f>SUM(F10:H10)/100</f>
        <v>1.4731037499999999</v>
      </c>
      <c r="J10" s="108">
        <f>B10-I10</f>
        <v>0.89689625000000017</v>
      </c>
      <c r="K10" s="108">
        <f>J10/31.5*100</f>
        <v>2.8472896825396834</v>
      </c>
      <c r="L10" s="108">
        <f>J10/33.333*100</f>
        <v>2.6907156571565722</v>
      </c>
    </row>
    <row r="11" spans="1:39" ht="11.25" customHeight="1" x14ac:dyDescent="0.2">
      <c r="A11" s="12" t="s">
        <v>222</v>
      </c>
      <c r="B11" s="108">
        <v>2.72</v>
      </c>
      <c r="C11" s="108">
        <v>26.85</v>
      </c>
      <c r="D11" s="108">
        <v>101.67</v>
      </c>
      <c r="E11" s="108">
        <v>239.58</v>
      </c>
      <c r="F11" s="108">
        <f>C11*1.55</f>
        <v>41.617500000000007</v>
      </c>
      <c r="G11" s="108">
        <f>((+D11*13.5)/2000)*100</f>
        <v>68.627250000000004</v>
      </c>
      <c r="H11" s="108">
        <f>((+E11*2.65)/2000)*100</f>
        <v>31.744350000000004</v>
      </c>
      <c r="I11" s="108">
        <f>SUM(F11:H11)/100</f>
        <v>1.419891</v>
      </c>
      <c r="J11" s="108">
        <f>B11-I11</f>
        <v>1.3001090000000002</v>
      </c>
      <c r="K11" s="108">
        <f>J11/31.5*100</f>
        <v>4.1273301587301594</v>
      </c>
      <c r="L11" s="108">
        <f>J11/33.333*100</f>
        <v>3.9003660036600372</v>
      </c>
    </row>
    <row r="12" spans="1:39" ht="11.25" customHeight="1" x14ac:dyDescent="0.2">
      <c r="A12" s="12" t="s">
        <v>223</v>
      </c>
      <c r="B12" s="108">
        <v>2.4900000000000002</v>
      </c>
      <c r="C12" s="108">
        <v>28.11</v>
      </c>
      <c r="D12" s="108">
        <v>89.67</v>
      </c>
      <c r="E12" s="108">
        <v>232.42</v>
      </c>
      <c r="F12" s="108">
        <f>C12*1.55</f>
        <v>43.570500000000003</v>
      </c>
      <c r="G12" s="108">
        <f>((+D12*13.5)/2000)*100</f>
        <v>60.527250000000002</v>
      </c>
      <c r="H12" s="108">
        <f>((+E12*2.65)/2000)*100</f>
        <v>30.795649999999995</v>
      </c>
      <c r="I12" s="108">
        <f>SUM(F12:H12)/100</f>
        <v>1.3489339999999999</v>
      </c>
      <c r="J12" s="108">
        <f>B12-I12</f>
        <v>1.1410660000000004</v>
      </c>
      <c r="K12" s="108">
        <f>J12/31.5*100</f>
        <v>3.6224317460317472</v>
      </c>
      <c r="L12" s="108">
        <f>J12/33.333*100</f>
        <v>3.4232322323223241</v>
      </c>
    </row>
    <row r="13" spans="1:39" ht="11.25" customHeight="1" x14ac:dyDescent="0.2">
      <c r="A13" s="12" t="s">
        <v>224</v>
      </c>
      <c r="B13" s="108">
        <v>2.2200000000000002</v>
      </c>
      <c r="C13" s="108">
        <v>27.58</v>
      </c>
      <c r="D13" s="108">
        <v>97.92</v>
      </c>
      <c r="E13" s="108">
        <v>244.58</v>
      </c>
      <c r="F13" s="108">
        <f>C13*1.55</f>
        <v>42.748999999999995</v>
      </c>
      <c r="G13" s="108">
        <f>((+D13*13.5)/2000)*100</f>
        <v>66.096000000000004</v>
      </c>
      <c r="H13" s="108">
        <f>((+E13*2.65)/2000)*100</f>
        <v>32.406850000000006</v>
      </c>
      <c r="I13" s="108">
        <f>SUM(F13:H13)/100</f>
        <v>1.4125185</v>
      </c>
      <c r="J13" s="108">
        <f>B13-I13</f>
        <v>0.80748150000000019</v>
      </c>
      <c r="K13" s="108">
        <f>J13/31.5*100</f>
        <v>2.5634333333333337</v>
      </c>
      <c r="L13" s="108">
        <f>J13/33.333*100</f>
        <v>2.4224687246872474</v>
      </c>
    </row>
    <row r="14" spans="1:39" ht="11.25" customHeight="1" x14ac:dyDescent="0.2">
      <c r="A14" s="83">
        <f>A9+1</f>
        <v>1991</v>
      </c>
      <c r="B14" s="108"/>
      <c r="C14" s="108"/>
      <c r="D14" s="108"/>
      <c r="E14" s="108"/>
      <c r="F14" s="108"/>
      <c r="G14" s="108"/>
      <c r="H14" s="108"/>
      <c r="I14" s="108"/>
      <c r="J14" s="108"/>
      <c r="K14" s="108"/>
      <c r="L14" s="108"/>
    </row>
    <row r="15" spans="1:39" ht="11.25" customHeight="1" x14ac:dyDescent="0.2">
      <c r="A15" s="12" t="s">
        <v>221</v>
      </c>
      <c r="B15" s="108">
        <v>2.38</v>
      </c>
      <c r="C15" s="108">
        <v>27.15</v>
      </c>
      <c r="D15" s="108">
        <v>106</v>
      </c>
      <c r="E15" s="108">
        <v>243.63</v>
      </c>
      <c r="F15" s="108">
        <f>C15*1.55</f>
        <v>42.082499999999996</v>
      </c>
      <c r="G15" s="108">
        <f>((+D15*13.5)/2000)*100</f>
        <v>71.55</v>
      </c>
      <c r="H15" s="108">
        <f>((+E15*2.65)/2000)*100</f>
        <v>32.280974999999998</v>
      </c>
      <c r="I15" s="108">
        <f>SUM(F15:H15)/100</f>
        <v>1.45913475</v>
      </c>
      <c r="J15" s="108">
        <f>B15-I15</f>
        <v>0.92086524999999986</v>
      </c>
      <c r="K15" s="108">
        <f>J15/31.5*100</f>
        <v>2.9233817460317457</v>
      </c>
      <c r="L15" s="108">
        <f>J15/33.333*100</f>
        <v>2.762623376233762</v>
      </c>
    </row>
    <row r="16" spans="1:39" ht="11.25" customHeight="1" x14ac:dyDescent="0.2">
      <c r="A16" s="12" t="s">
        <v>222</v>
      </c>
      <c r="B16" s="108">
        <v>2.42</v>
      </c>
      <c r="C16" s="108">
        <v>29.08</v>
      </c>
      <c r="D16" s="108">
        <v>101.47</v>
      </c>
      <c r="E16" s="108">
        <v>235.17</v>
      </c>
      <c r="F16" s="108">
        <f>C16*1.55</f>
        <v>45.073999999999998</v>
      </c>
      <c r="G16" s="108">
        <f>((+D16*13.5)/2000)*100</f>
        <v>68.492249999999999</v>
      </c>
      <c r="H16" s="108">
        <f>((+E16*2.65)/2000)*100</f>
        <v>31.160024999999997</v>
      </c>
      <c r="I16" s="108">
        <f>SUM(F16:H16)/100</f>
        <v>1.4472627499999999</v>
      </c>
      <c r="J16" s="108">
        <f>B16-I16</f>
        <v>0.97273725</v>
      </c>
      <c r="K16" s="108">
        <f>J16/31.5*100</f>
        <v>3.088054761904762</v>
      </c>
      <c r="L16" s="108">
        <f>J16/33.333*100</f>
        <v>2.9182409324093239</v>
      </c>
    </row>
    <row r="17" spans="1:12" ht="11.25" customHeight="1" x14ac:dyDescent="0.2">
      <c r="A17" s="12" t="s">
        <v>223</v>
      </c>
      <c r="B17" s="108">
        <v>2.4</v>
      </c>
      <c r="C17" s="108">
        <v>29.27</v>
      </c>
      <c r="D17" s="108">
        <v>92.7</v>
      </c>
      <c r="E17" s="108">
        <v>253.4</v>
      </c>
      <c r="F17" s="108">
        <f>C17*1.55</f>
        <v>45.368499999999997</v>
      </c>
      <c r="G17" s="108">
        <f>((+D17*13.5)/2000)*100</f>
        <v>62.572499999999998</v>
      </c>
      <c r="H17" s="108">
        <f>((+E17*2.65)/2000)*100</f>
        <v>33.575499999999998</v>
      </c>
      <c r="I17" s="108">
        <f>SUM(F17:H17)/100</f>
        <v>1.415165</v>
      </c>
      <c r="J17" s="108">
        <f>B17-I17</f>
        <v>0.9848349999999999</v>
      </c>
      <c r="K17" s="108">
        <f>J17/31.5*100</f>
        <v>3.1264603174603174</v>
      </c>
      <c r="L17" s="108">
        <f>J17/33.333*100</f>
        <v>2.954534545345453</v>
      </c>
    </row>
    <row r="18" spans="1:12" ht="11.25" customHeight="1" x14ac:dyDescent="0.2">
      <c r="A18" s="12" t="s">
        <v>224</v>
      </c>
      <c r="B18" s="108">
        <v>2.41</v>
      </c>
      <c r="C18" s="108">
        <v>27.92</v>
      </c>
      <c r="D18" s="108">
        <v>105.9</v>
      </c>
      <c r="E18" s="108">
        <v>292.08</v>
      </c>
      <c r="F18" s="108">
        <f>C18*1.55</f>
        <v>43.276000000000003</v>
      </c>
      <c r="G18" s="108">
        <f>((+D18*13.5)/2000)*100</f>
        <v>71.482500000000002</v>
      </c>
      <c r="H18" s="108">
        <f>((+E18*2.65)/2000)*100</f>
        <v>38.700599999999994</v>
      </c>
      <c r="I18" s="108">
        <f>SUM(F18:H18)/100</f>
        <v>1.5345909999999998</v>
      </c>
      <c r="J18" s="108">
        <f>B18-I18</f>
        <v>0.87540900000000033</v>
      </c>
      <c r="K18" s="108">
        <f>J18/31.5*100</f>
        <v>2.7790761904761916</v>
      </c>
      <c r="L18" s="108">
        <f>J18/33.333*100</f>
        <v>2.6262532625326265</v>
      </c>
    </row>
    <row r="19" spans="1:12" ht="11.25" customHeight="1" x14ac:dyDescent="0.2">
      <c r="A19" s="83">
        <f>A14+1</f>
        <v>1992</v>
      </c>
      <c r="B19" s="108"/>
      <c r="C19" s="108"/>
      <c r="D19" s="108"/>
      <c r="E19" s="108"/>
      <c r="F19" s="108"/>
      <c r="G19" s="108"/>
      <c r="H19" s="108"/>
      <c r="I19" s="108"/>
      <c r="J19" s="108"/>
      <c r="K19" s="108"/>
      <c r="L19" s="108"/>
    </row>
    <row r="20" spans="1:12" ht="11.25" customHeight="1" x14ac:dyDescent="0.2">
      <c r="A20" s="12" t="s">
        <v>221</v>
      </c>
      <c r="B20" s="108">
        <v>2.57</v>
      </c>
      <c r="C20" s="108">
        <v>28.213333333333335</v>
      </c>
      <c r="D20" s="108">
        <v>105.8</v>
      </c>
      <c r="E20" s="108">
        <v>271.7</v>
      </c>
      <c r="F20" s="108">
        <f>C20*1.55</f>
        <v>43.730666666666671</v>
      </c>
      <c r="G20" s="108">
        <f>((+D20*13.5)/2000)*100</f>
        <v>71.414999999999992</v>
      </c>
      <c r="H20" s="108">
        <f>((+E20*2.65)/2000)*100</f>
        <v>36.000250000000001</v>
      </c>
      <c r="I20" s="108">
        <f>SUM(F20:H20)/100</f>
        <v>1.5114591666666666</v>
      </c>
      <c r="J20" s="108">
        <f>B20-I20</f>
        <v>1.0585408333333333</v>
      </c>
      <c r="K20" s="108">
        <f>J20/31.5*100</f>
        <v>3.36044708994709</v>
      </c>
      <c r="L20" s="108">
        <f>J20/33.333*100</f>
        <v>3.1756542565425656</v>
      </c>
    </row>
    <row r="21" spans="1:12" ht="11.25" customHeight="1" x14ac:dyDescent="0.2">
      <c r="A21" s="12" t="s">
        <v>222</v>
      </c>
      <c r="B21" s="108">
        <v>2.5133333333333332</v>
      </c>
      <c r="C21" s="108">
        <v>25.846666666666664</v>
      </c>
      <c r="D21" s="108">
        <v>95.1</v>
      </c>
      <c r="E21" s="108">
        <v>247.41666666666666</v>
      </c>
      <c r="F21" s="108">
        <f>C21*1.55</f>
        <v>40.062333333333328</v>
      </c>
      <c r="G21" s="108">
        <f>((+D21*13.5)/2000)*100</f>
        <v>64.192499999999995</v>
      </c>
      <c r="H21" s="108">
        <f>((+E21*2.65)/2000)*100</f>
        <v>32.782708333333325</v>
      </c>
      <c r="I21" s="108">
        <f>SUM(F21:H21)/100</f>
        <v>1.3703754166666664</v>
      </c>
      <c r="J21" s="108">
        <f>B21-I21</f>
        <v>1.1429579166666668</v>
      </c>
      <c r="K21" s="108">
        <f>J21/31.5*100</f>
        <v>3.6284378306878313</v>
      </c>
      <c r="L21" s="108">
        <f>J21/33.333*100</f>
        <v>3.4289080390803917</v>
      </c>
    </row>
    <row r="22" spans="1:12" ht="11.25" customHeight="1" x14ac:dyDescent="0.2">
      <c r="A22" s="12" t="s">
        <v>223</v>
      </c>
      <c r="B22" s="108">
        <v>2.2133333333333334</v>
      </c>
      <c r="C22" s="108">
        <v>20.91333333333333</v>
      </c>
      <c r="D22" s="108">
        <v>103.06666666666666</v>
      </c>
      <c r="E22" s="108">
        <v>250.83333333333334</v>
      </c>
      <c r="F22" s="108">
        <f>C22*1.55</f>
        <v>32.415666666666667</v>
      </c>
      <c r="G22" s="108">
        <f>((+D22*13.5)/2000)*100</f>
        <v>69.569999999999993</v>
      </c>
      <c r="H22" s="108">
        <f>((+E22*2.65)/2000)*100</f>
        <v>33.235416666666666</v>
      </c>
      <c r="I22" s="108">
        <f>SUM(F22:H22)/100</f>
        <v>1.3522108333333334</v>
      </c>
      <c r="J22" s="108">
        <f>B22-I22</f>
        <v>0.86112250000000001</v>
      </c>
      <c r="K22" s="108">
        <f>J22/31.5*100</f>
        <v>2.7337222222222222</v>
      </c>
      <c r="L22" s="108">
        <f>J22/33.333*100</f>
        <v>2.5833933339333393</v>
      </c>
    </row>
    <row r="23" spans="1:12" ht="11.25" customHeight="1" x14ac:dyDescent="0.2">
      <c r="A23" s="12" t="s">
        <v>224</v>
      </c>
      <c r="B23" s="108">
        <v>2.0133333333333332</v>
      </c>
      <c r="C23" s="108">
        <v>20.593333333333334</v>
      </c>
      <c r="D23" s="108">
        <v>107.22</v>
      </c>
      <c r="E23" s="108">
        <v>268.92</v>
      </c>
      <c r="F23" s="108">
        <f>C23*1.55</f>
        <v>31.919666666666668</v>
      </c>
      <c r="G23" s="108">
        <f>((+D23*13.5)/2000)*100</f>
        <v>72.373500000000007</v>
      </c>
      <c r="H23" s="108">
        <f>((+E23*2.65)/2000)*100</f>
        <v>35.631900000000002</v>
      </c>
      <c r="I23" s="108">
        <f>SUM(F23:H23)/100</f>
        <v>1.3992506666666669</v>
      </c>
      <c r="J23" s="108">
        <f>B23-I23</f>
        <v>0.61408266666666633</v>
      </c>
      <c r="K23" s="108">
        <f>J23/31.5*100</f>
        <v>1.949468783068782</v>
      </c>
      <c r="L23" s="108">
        <f>J23/33.333*100</f>
        <v>1.8422664226642258</v>
      </c>
    </row>
    <row r="24" spans="1:12" ht="11.25" customHeight="1" x14ac:dyDescent="0.2">
      <c r="A24" s="83">
        <f>A19+1</f>
        <v>1993</v>
      </c>
      <c r="B24" s="108"/>
      <c r="C24" s="108"/>
      <c r="D24" s="108"/>
      <c r="E24" s="108"/>
      <c r="F24" s="108"/>
      <c r="G24" s="108"/>
      <c r="H24" s="108"/>
      <c r="I24" s="108"/>
      <c r="J24" s="108"/>
      <c r="K24" s="108"/>
      <c r="L24" s="108"/>
    </row>
    <row r="25" spans="1:12" ht="11.25" customHeight="1" x14ac:dyDescent="0.2">
      <c r="A25" s="12" t="s">
        <v>221</v>
      </c>
      <c r="B25" s="108">
        <v>2.0933333333333333</v>
      </c>
      <c r="C25" s="108">
        <v>20.803333333333335</v>
      </c>
      <c r="D25" s="108">
        <v>102.03333333333335</v>
      </c>
      <c r="E25" s="108">
        <v>291.2</v>
      </c>
      <c r="F25" s="108">
        <f>C25*1.55</f>
        <v>32.24516666666667</v>
      </c>
      <c r="G25" s="108">
        <f>((+D25*13.5)/2000)*100</f>
        <v>68.872500000000016</v>
      </c>
      <c r="H25" s="108">
        <f>((+E25*2.65)/2000)*100</f>
        <v>38.583999999999996</v>
      </c>
      <c r="I25" s="108">
        <f>SUM(F25:H25)/100</f>
        <v>1.3970166666666668</v>
      </c>
      <c r="J25" s="108">
        <f>B25-I25</f>
        <v>0.69631666666666647</v>
      </c>
      <c r="K25" s="108">
        <f>J25/31.5*100</f>
        <v>2.2105291005290999</v>
      </c>
      <c r="L25" s="108">
        <f>J25/33.333*100</f>
        <v>2.0889708897088966</v>
      </c>
    </row>
    <row r="26" spans="1:12" ht="11.25" customHeight="1" x14ac:dyDescent="0.2">
      <c r="A26" s="12" t="s">
        <v>222</v>
      </c>
      <c r="B26" s="108">
        <v>2.1733333333333333</v>
      </c>
      <c r="C26" s="108">
        <v>20.716666666666665</v>
      </c>
      <c r="D26" s="108">
        <v>81.733333333333334</v>
      </c>
      <c r="E26" s="108">
        <v>281.96666666666664</v>
      </c>
      <c r="F26" s="108">
        <f>C26*1.55</f>
        <v>32.110833333333332</v>
      </c>
      <c r="G26" s="108">
        <f>((+D26*13.5)/2000)*100</f>
        <v>55.170000000000009</v>
      </c>
      <c r="H26" s="108">
        <f>((+E26*2.65)/2000)*100</f>
        <v>37.360583333333331</v>
      </c>
      <c r="I26" s="108">
        <f>SUM(F26:H26)/100</f>
        <v>1.2464141666666666</v>
      </c>
      <c r="J26" s="108">
        <f>B26-I26</f>
        <v>0.92691916666666674</v>
      </c>
      <c r="K26" s="108">
        <f>J26/31.5*100</f>
        <v>2.9426005291005293</v>
      </c>
      <c r="L26" s="108">
        <f>J26/33.333*100</f>
        <v>2.7807853078530789</v>
      </c>
    </row>
    <row r="27" spans="1:12" ht="11.25" customHeight="1" x14ac:dyDescent="0.2">
      <c r="A27" s="12" t="s">
        <v>223</v>
      </c>
      <c r="B27" s="108">
        <v>2.2466666666666666</v>
      </c>
      <c r="C27" s="108">
        <v>21.466666666666669</v>
      </c>
      <c r="D27" s="108">
        <v>82.63333333333334</v>
      </c>
      <c r="E27" s="108">
        <v>306.89999999999998</v>
      </c>
      <c r="F27" s="108">
        <f>C27*1.55</f>
        <v>33.273333333333341</v>
      </c>
      <c r="G27" s="108">
        <f>((+D27*13.5)/2000)*100</f>
        <v>55.777500000000011</v>
      </c>
      <c r="H27" s="108">
        <f>((+E27*2.65)/2000)*100</f>
        <v>40.664249999999996</v>
      </c>
      <c r="I27" s="108">
        <f>SUM(F27:H27)/100</f>
        <v>1.2971508333333333</v>
      </c>
      <c r="J27" s="108">
        <f>B27-I27</f>
        <v>0.94951583333333334</v>
      </c>
      <c r="K27" s="108">
        <f>J27/31.5*100</f>
        <v>3.0143359788359789</v>
      </c>
      <c r="L27" s="108">
        <f>J27/33.333*100</f>
        <v>2.848575985759858</v>
      </c>
    </row>
    <row r="28" spans="1:12" ht="11.25" customHeight="1" x14ac:dyDescent="0.2">
      <c r="A28" s="12" t="s">
        <v>224</v>
      </c>
      <c r="B28" s="108">
        <v>2.57</v>
      </c>
      <c r="C28" s="108">
        <v>23.08</v>
      </c>
      <c r="D28" s="108">
        <v>85.566666666666663</v>
      </c>
      <c r="E28" s="108">
        <v>306.06666666666666</v>
      </c>
      <c r="F28" s="108">
        <f>C28*1.55</f>
        <v>35.774000000000001</v>
      </c>
      <c r="G28" s="108">
        <f>((+D28*13.5)/2000)*100</f>
        <v>57.757499999999993</v>
      </c>
      <c r="H28" s="108">
        <f>((+E28*2.65)/2000)*100</f>
        <v>40.55383333333333</v>
      </c>
      <c r="I28" s="108">
        <f>SUM(F28:H28)/100</f>
        <v>1.3408533333333332</v>
      </c>
      <c r="J28" s="108">
        <f>B28-I28</f>
        <v>1.2291466666666666</v>
      </c>
      <c r="K28" s="108">
        <f>J28/31.5*100</f>
        <v>3.9020529100529098</v>
      </c>
      <c r="L28" s="108">
        <f>J28/33.333*100</f>
        <v>3.6874768747687479</v>
      </c>
    </row>
    <row r="29" spans="1:12" ht="11.25" customHeight="1" x14ac:dyDescent="0.2">
      <c r="A29" s="83">
        <f>A24+1</f>
        <v>1994</v>
      </c>
      <c r="B29" s="108"/>
      <c r="C29" s="108"/>
      <c r="D29" s="108"/>
      <c r="E29" s="108"/>
      <c r="F29" s="108"/>
      <c r="G29" s="108"/>
      <c r="H29" s="108"/>
      <c r="I29" s="108"/>
      <c r="J29" s="108"/>
      <c r="K29" s="108"/>
      <c r="L29" s="108"/>
    </row>
    <row r="30" spans="1:12" ht="11.25" customHeight="1" x14ac:dyDescent="0.2">
      <c r="A30" s="12" t="s">
        <v>221</v>
      </c>
      <c r="B30" s="108">
        <v>2.8266666666666667</v>
      </c>
      <c r="C30" s="108">
        <v>29.396666666666665</v>
      </c>
      <c r="D30" s="108">
        <v>89.533333333333346</v>
      </c>
      <c r="E30" s="108">
        <v>298.05</v>
      </c>
      <c r="F30" s="108">
        <f>C30*1.55</f>
        <v>45.564833333333333</v>
      </c>
      <c r="G30" s="108">
        <f>((+D30*13.5)/2000)*100</f>
        <v>60.435000000000016</v>
      </c>
      <c r="H30" s="108">
        <f>((+E30*2.65)/2000)*100</f>
        <v>39.491624999999999</v>
      </c>
      <c r="I30" s="108">
        <f>SUM(F30:H30)/100</f>
        <v>1.4549145833333335</v>
      </c>
      <c r="J30" s="108">
        <f>B30-I30</f>
        <v>1.3717520833333332</v>
      </c>
      <c r="K30" s="108">
        <f>J30/31.5*100</f>
        <v>4.3547685185185179</v>
      </c>
      <c r="L30" s="108">
        <f>J30/33.333*100</f>
        <v>4.1152974029740292</v>
      </c>
    </row>
    <row r="31" spans="1:12" ht="11.25" customHeight="1" x14ac:dyDescent="0.2">
      <c r="A31" s="12" t="s">
        <v>222</v>
      </c>
      <c r="B31" s="108">
        <v>2.6</v>
      </c>
      <c r="C31" s="108">
        <v>29.043333333333333</v>
      </c>
      <c r="D31" s="108">
        <v>90.716666666666654</v>
      </c>
      <c r="E31" s="108">
        <v>268.45</v>
      </c>
      <c r="F31" s="108">
        <f>C31*1.55</f>
        <v>45.017166666666668</v>
      </c>
      <c r="G31" s="108">
        <f>((+D31*13.5)/2000)*100</f>
        <v>61.233749999999986</v>
      </c>
      <c r="H31" s="108">
        <f>((+E31*2.65)/2000)*100</f>
        <v>35.569624999999995</v>
      </c>
      <c r="I31" s="108">
        <f>SUM(F31:H31)/100</f>
        <v>1.4182054166666667</v>
      </c>
      <c r="J31" s="108">
        <f>B31-I31</f>
        <v>1.1817945833333334</v>
      </c>
      <c r="K31" s="108">
        <f>J31/31.5*100</f>
        <v>3.7517288359788363</v>
      </c>
      <c r="L31" s="108">
        <f>J31/33.333*100</f>
        <v>3.5454192041920423</v>
      </c>
    </row>
    <row r="32" spans="1:12" ht="11.25" customHeight="1" x14ac:dyDescent="0.2">
      <c r="A32" s="12" t="s">
        <v>223</v>
      </c>
      <c r="B32" s="108">
        <v>2.1366666666666667</v>
      </c>
      <c r="C32" s="108">
        <v>25.7</v>
      </c>
      <c r="D32" s="108">
        <v>91.3</v>
      </c>
      <c r="E32" s="108">
        <v>250.55</v>
      </c>
      <c r="F32" s="108">
        <f>C32*1.55</f>
        <v>39.835000000000001</v>
      </c>
      <c r="G32" s="108">
        <f>((+D32*13.5)/2000)*100</f>
        <v>61.627500000000005</v>
      </c>
      <c r="H32" s="108">
        <f>((+E32*2.65)/2000)*100</f>
        <v>33.197874999999996</v>
      </c>
      <c r="I32" s="108">
        <f>SUM(F32:H32)/100</f>
        <v>1.3466037499999999</v>
      </c>
      <c r="J32" s="108">
        <f>B32-I32</f>
        <v>0.79006291666666684</v>
      </c>
      <c r="K32" s="108">
        <f>J32/31.5*100</f>
        <v>2.508136243386244</v>
      </c>
      <c r="L32" s="108">
        <f>J32/33.333*100</f>
        <v>2.3702124521245218</v>
      </c>
    </row>
    <row r="33" spans="1:12" ht="11.25" customHeight="1" x14ac:dyDescent="0.2">
      <c r="A33" s="12" t="s">
        <v>224</v>
      </c>
      <c r="B33" s="108">
        <v>2.0433333333333334</v>
      </c>
      <c r="C33" s="108">
        <v>24.743333333333336</v>
      </c>
      <c r="D33" s="108">
        <v>86.8</v>
      </c>
      <c r="E33" s="108">
        <v>232.93333333333331</v>
      </c>
      <c r="F33" s="108">
        <f>C33*1.55</f>
        <v>38.352166666666669</v>
      </c>
      <c r="G33" s="108">
        <f>((+D33*13.5)/2000)*100</f>
        <v>58.589999999999996</v>
      </c>
      <c r="H33" s="108">
        <f>((+E33*2.65)/2000)*100</f>
        <v>30.86366666666666</v>
      </c>
      <c r="I33" s="108">
        <f>SUM(F33:H33)/100</f>
        <v>1.2780583333333333</v>
      </c>
      <c r="J33" s="108">
        <f>B33-I33</f>
        <v>0.76527500000000015</v>
      </c>
      <c r="K33" s="108">
        <f>J33/31.5*100</f>
        <v>2.429444444444445</v>
      </c>
      <c r="L33" s="108">
        <f>J33/33.333*100</f>
        <v>2.2958479584795857</v>
      </c>
    </row>
    <row r="34" spans="1:12" ht="11.25" customHeight="1" x14ac:dyDescent="0.2">
      <c r="A34" s="83">
        <f>A29+1</f>
        <v>1995</v>
      </c>
      <c r="B34" s="108"/>
      <c r="C34" s="108"/>
      <c r="D34" s="108"/>
      <c r="E34" s="108"/>
      <c r="F34" s="108"/>
      <c r="G34" s="108"/>
      <c r="H34" s="108"/>
      <c r="I34" s="108"/>
      <c r="J34" s="108"/>
      <c r="K34" s="108"/>
      <c r="L34" s="108"/>
    </row>
    <row r="35" spans="1:12" ht="11.25" customHeight="1" x14ac:dyDescent="0.2">
      <c r="A35" s="12" t="s">
        <v>221</v>
      </c>
      <c r="B35" s="108">
        <v>2.2833333333333332</v>
      </c>
      <c r="C35" s="108">
        <v>27.813333333333333</v>
      </c>
      <c r="D35" s="108">
        <v>81.766666666666666</v>
      </c>
      <c r="E35" s="108">
        <v>222.45</v>
      </c>
      <c r="F35" s="108">
        <f>C35*1.55</f>
        <v>43.110666666666667</v>
      </c>
      <c r="G35" s="108">
        <f>((+D35*13.5)/2000)*100</f>
        <v>55.192500000000003</v>
      </c>
      <c r="H35" s="108">
        <f>((+E35*2.65)/2000)*100</f>
        <v>29.474625</v>
      </c>
      <c r="I35" s="108">
        <f>SUM(F35:H35)/100</f>
        <v>1.2777779166666667</v>
      </c>
      <c r="J35" s="108">
        <f>B35-I35</f>
        <v>1.0055554166666665</v>
      </c>
      <c r="K35" s="108">
        <f>J35/31.5*100</f>
        <v>3.1922394179894176</v>
      </c>
      <c r="L35" s="108">
        <f>J35/33.333*100</f>
        <v>3.016696416964169</v>
      </c>
    </row>
    <row r="36" spans="1:12" ht="11.25" customHeight="1" x14ac:dyDescent="0.2">
      <c r="A36" s="12" t="s">
        <v>222</v>
      </c>
      <c r="B36" s="108">
        <v>2.52</v>
      </c>
      <c r="C36" s="108">
        <v>26.776666666666667</v>
      </c>
      <c r="D36" s="108">
        <v>78.599999999999994</v>
      </c>
      <c r="E36" s="108">
        <v>203.61666666666667</v>
      </c>
      <c r="F36" s="108">
        <f>C36*1.55</f>
        <v>41.503833333333333</v>
      </c>
      <c r="G36" s="108">
        <f>((+D36*13.5)/2000)*100</f>
        <v>53.055</v>
      </c>
      <c r="H36" s="108">
        <f>((+E36*2.65)/2000)*100</f>
        <v>26.979208333333332</v>
      </c>
      <c r="I36" s="108">
        <f>SUM(F36:H36)/100</f>
        <v>1.2153804166666666</v>
      </c>
      <c r="J36" s="108">
        <f>B36-I36</f>
        <v>1.3046195833333334</v>
      </c>
      <c r="K36" s="108">
        <f>J36/31.5*100</f>
        <v>4.1416494708994707</v>
      </c>
      <c r="L36" s="108">
        <f>J36/33.333*100</f>
        <v>3.91389788897889</v>
      </c>
    </row>
    <row r="37" spans="1:12" ht="11.25" customHeight="1" x14ac:dyDescent="0.2">
      <c r="A37" s="12" t="s">
        <v>223</v>
      </c>
      <c r="B37" s="108">
        <v>2.7666666666666671</v>
      </c>
      <c r="C37" s="108">
        <v>26.553333333333331</v>
      </c>
      <c r="D37" s="108">
        <v>80.966666666666669</v>
      </c>
      <c r="E37" s="108">
        <v>233.58333333333334</v>
      </c>
      <c r="F37" s="108">
        <f>C37*1.55</f>
        <v>41.157666666666664</v>
      </c>
      <c r="G37" s="108">
        <f>((+D37*13.5)/2000)*100</f>
        <v>54.652499999999989</v>
      </c>
      <c r="H37" s="108">
        <f>((+E37*2.65)/2000)*100</f>
        <v>30.94979166666667</v>
      </c>
      <c r="I37" s="108">
        <f>SUM(F37:H37)/100</f>
        <v>1.2675995833333331</v>
      </c>
      <c r="J37" s="108">
        <f>B37-I37</f>
        <v>1.4990670833333339</v>
      </c>
      <c r="K37" s="108">
        <f>J37/31.5*100</f>
        <v>4.7589431216931235</v>
      </c>
      <c r="L37" s="108">
        <f>J37/33.333*100</f>
        <v>4.4972462224622269</v>
      </c>
    </row>
    <row r="38" spans="1:12" ht="11.25" customHeight="1" x14ac:dyDescent="0.2">
      <c r="A38" s="12" t="s">
        <v>224</v>
      </c>
      <c r="B38" s="108">
        <v>3.2333333333333329</v>
      </c>
      <c r="C38" s="108">
        <v>25.526666666666667</v>
      </c>
      <c r="D38" s="108">
        <v>112.03333333333335</v>
      </c>
      <c r="E38" s="108">
        <v>316.43333333333334</v>
      </c>
      <c r="F38" s="108">
        <f>C38*1.55</f>
        <v>39.566333333333333</v>
      </c>
      <c r="G38" s="108">
        <f>((+D38*13.5)/2000)*100</f>
        <v>75.622500000000016</v>
      </c>
      <c r="H38" s="108">
        <f>((+E38*2.65)/2000)*100</f>
        <v>41.927416666666666</v>
      </c>
      <c r="I38" s="108">
        <f>SUM(F38:H38)/100</f>
        <v>1.5711625</v>
      </c>
      <c r="J38" s="108">
        <f>B38-I38</f>
        <v>1.6621708333333329</v>
      </c>
      <c r="K38" s="108">
        <f>J38/31.5*100</f>
        <v>5.276732804232803</v>
      </c>
      <c r="L38" s="108">
        <f>J38/33.333*100</f>
        <v>4.986562365623656</v>
      </c>
    </row>
    <row r="39" spans="1:12" ht="11.25" customHeight="1" x14ac:dyDescent="0.2">
      <c r="A39" s="83">
        <f>A34+1</f>
        <v>1996</v>
      </c>
      <c r="B39" s="108"/>
      <c r="C39" s="108"/>
      <c r="D39" s="108"/>
      <c r="E39" s="108"/>
      <c r="F39" s="108"/>
      <c r="G39" s="108"/>
      <c r="H39" s="108"/>
      <c r="I39" s="108"/>
      <c r="J39" s="108"/>
      <c r="K39" s="108"/>
      <c r="L39" s="108"/>
    </row>
    <row r="40" spans="1:12" ht="11.25" customHeight="1" x14ac:dyDescent="0.2">
      <c r="A40" s="12" t="s">
        <v>221</v>
      </c>
      <c r="B40" s="108">
        <v>3.72</v>
      </c>
      <c r="C40" s="108">
        <v>24.386666666666667</v>
      </c>
      <c r="D40" s="108">
        <v>123.7</v>
      </c>
      <c r="E40" s="108">
        <v>344.91666666666669</v>
      </c>
      <c r="F40" s="108">
        <f>C40*1.55</f>
        <v>37.799333333333337</v>
      </c>
      <c r="G40" s="108">
        <f>((+D40*13.5)/2000)*100</f>
        <v>83.497500000000002</v>
      </c>
      <c r="H40" s="108">
        <f>((+E40*2.65)/2000)*100</f>
        <v>45.701458333333335</v>
      </c>
      <c r="I40" s="108">
        <f>SUM(F40:H40)/100</f>
        <v>1.6699829166666667</v>
      </c>
      <c r="J40" s="108">
        <f>B40-I40</f>
        <v>2.0500170833333335</v>
      </c>
      <c r="K40" s="108">
        <f>J40/31.5*100</f>
        <v>6.507990740740742</v>
      </c>
      <c r="L40" s="108">
        <f>J40/33.333*100</f>
        <v>6.1501127511275122</v>
      </c>
    </row>
    <row r="41" spans="1:12" ht="11.25" customHeight="1" x14ac:dyDescent="0.2">
      <c r="A41" s="12" t="s">
        <v>222</v>
      </c>
      <c r="B41" s="108">
        <v>4.6900000000000004</v>
      </c>
      <c r="C41" s="108">
        <v>26.746666666666666</v>
      </c>
      <c r="D41" s="108">
        <v>129.30000000000001</v>
      </c>
      <c r="E41" s="108">
        <v>331.53333333333336</v>
      </c>
      <c r="F41" s="108">
        <f>C41*1.55</f>
        <v>41.457333333333331</v>
      </c>
      <c r="G41" s="108">
        <f>((+D41*13.5)/2000)*100</f>
        <v>87.277500000000003</v>
      </c>
      <c r="H41" s="108">
        <f>((+E41*2.65)/2000)*100</f>
        <v>43.928166666666669</v>
      </c>
      <c r="I41" s="108">
        <f>SUM(F41:H41)/100</f>
        <v>1.7266300000000001</v>
      </c>
      <c r="J41" s="108">
        <f>B41-I41</f>
        <v>2.9633700000000003</v>
      </c>
      <c r="K41" s="108">
        <f>J41/31.5*100</f>
        <v>9.4075238095238092</v>
      </c>
      <c r="L41" s="108">
        <f>J41/33.333*100</f>
        <v>8.890198901989022</v>
      </c>
    </row>
    <row r="42" spans="1:12" ht="11.25" customHeight="1" x14ac:dyDescent="0.2">
      <c r="A42" s="12" t="s">
        <v>223</v>
      </c>
      <c r="B42" s="108">
        <v>4.1900000000000004</v>
      </c>
      <c r="C42" s="108">
        <v>24.643333333333334</v>
      </c>
      <c r="D42" s="108">
        <v>112.21666666666665</v>
      </c>
      <c r="E42" s="108">
        <v>310.96666666666664</v>
      </c>
      <c r="F42" s="108">
        <f>C42*1.55</f>
        <v>38.197166666666668</v>
      </c>
      <c r="G42" s="108">
        <f>((+D42*13.5)/2000)*100</f>
        <v>75.746249999999975</v>
      </c>
      <c r="H42" s="108">
        <f>((+E42*2.65)/2000)*100</f>
        <v>41.203083333333332</v>
      </c>
      <c r="I42" s="108">
        <f>SUM(F42:H42)/100</f>
        <v>1.5514649999999996</v>
      </c>
      <c r="J42" s="108">
        <f>B42-I42</f>
        <v>2.638535000000001</v>
      </c>
      <c r="K42" s="108">
        <f>J42/31.5*100</f>
        <v>8.3763015873015902</v>
      </c>
      <c r="L42" s="108">
        <f>J42/33.333*100</f>
        <v>7.9156841568415723</v>
      </c>
    </row>
    <row r="43" spans="1:12" ht="11.25" customHeight="1" x14ac:dyDescent="0.2">
      <c r="A43" s="12" t="s">
        <v>224</v>
      </c>
      <c r="B43" s="108">
        <v>2.6866666666666661</v>
      </c>
      <c r="C43" s="108">
        <v>22.3</v>
      </c>
      <c r="D43" s="108">
        <v>99.766666666666666</v>
      </c>
      <c r="E43" s="108">
        <v>342.16666666666669</v>
      </c>
      <c r="F43" s="108">
        <f>C43*1.55</f>
        <v>34.565000000000005</v>
      </c>
      <c r="G43" s="108">
        <f>((+D43*13.5)/2000)*100</f>
        <v>67.342500000000001</v>
      </c>
      <c r="H43" s="108">
        <f>((+E43*2.65)/2000)*100</f>
        <v>45.337083333333332</v>
      </c>
      <c r="I43" s="108">
        <f>SUM(F43:H43)/100</f>
        <v>1.4724458333333335</v>
      </c>
      <c r="J43" s="108">
        <f>B43-I43</f>
        <v>1.2142208333333326</v>
      </c>
      <c r="K43" s="108">
        <f>J43/31.5*100</f>
        <v>3.8546693121693099</v>
      </c>
      <c r="L43" s="108">
        <f>J43/33.333*100</f>
        <v>3.6426989269892678</v>
      </c>
    </row>
    <row r="44" spans="1:12" ht="11.25" customHeight="1" x14ac:dyDescent="0.2">
      <c r="A44" s="83">
        <f>A39+1</f>
        <v>1997</v>
      </c>
      <c r="B44" s="108"/>
      <c r="C44" s="108"/>
      <c r="D44" s="108"/>
      <c r="E44" s="108"/>
      <c r="F44" s="108"/>
      <c r="G44" s="108"/>
      <c r="H44" s="108"/>
      <c r="I44" s="108"/>
      <c r="J44" s="108"/>
      <c r="K44" s="108"/>
      <c r="L44" s="108"/>
    </row>
    <row r="45" spans="1:12" ht="11.25" customHeight="1" x14ac:dyDescent="0.2">
      <c r="A45" s="12" t="s">
        <v>221</v>
      </c>
      <c r="B45" s="108">
        <v>2.7433333333333336</v>
      </c>
      <c r="C45" s="108">
        <v>23.903333333333332</v>
      </c>
      <c r="D45" s="108">
        <v>101.3</v>
      </c>
      <c r="E45" s="108">
        <v>337.28333333333336</v>
      </c>
      <c r="F45" s="108">
        <f>C45*1.55</f>
        <v>37.050166666666669</v>
      </c>
      <c r="G45" s="108">
        <f>((+D45*13.5)/2000)*100</f>
        <v>68.377499999999998</v>
      </c>
      <c r="H45" s="108">
        <f>((+E45*2.65)/2000)*100</f>
        <v>44.690041666666666</v>
      </c>
      <c r="I45" s="108">
        <f>SUM(F45:H45)/100</f>
        <v>1.5011770833333333</v>
      </c>
      <c r="J45" s="108">
        <f>B45-I45</f>
        <v>1.2421562500000003</v>
      </c>
      <c r="K45" s="108">
        <f>J45/31.5*100</f>
        <v>3.9433531746031756</v>
      </c>
      <c r="L45" s="108">
        <f>J45/33.333*100</f>
        <v>3.7265060150601519</v>
      </c>
    </row>
    <row r="46" spans="1:12" ht="11.25" customHeight="1" x14ac:dyDescent="0.2">
      <c r="A46" s="12" t="s">
        <v>222</v>
      </c>
      <c r="B46" s="108">
        <v>2.7333333333333329</v>
      </c>
      <c r="C46" s="108">
        <v>24.753333333333334</v>
      </c>
      <c r="D46" s="108">
        <v>83.916666666666671</v>
      </c>
      <c r="E46" s="108">
        <v>349.2166666666667</v>
      </c>
      <c r="F46" s="108">
        <f>C46*1.55</f>
        <v>38.367666666666672</v>
      </c>
      <c r="G46" s="108">
        <f>((+D46*13.5)/2000)*100</f>
        <v>56.643750000000004</v>
      </c>
      <c r="H46" s="108">
        <f>((+E46*2.65)/2000)*100</f>
        <v>46.271208333333334</v>
      </c>
      <c r="I46" s="108">
        <f>SUM(F46:H46)/100</f>
        <v>1.41282625</v>
      </c>
      <c r="J46" s="108">
        <f>B46-I46</f>
        <v>1.320507083333333</v>
      </c>
      <c r="K46" s="108">
        <f>J46/31.5*100</f>
        <v>4.1920859788359781</v>
      </c>
      <c r="L46" s="108">
        <f>J46/33.333*100</f>
        <v>3.9615608656086549</v>
      </c>
    </row>
    <row r="47" spans="1:12" ht="11.25" customHeight="1" x14ac:dyDescent="0.2">
      <c r="A47" s="12" t="s">
        <v>223</v>
      </c>
      <c r="B47" s="108">
        <v>2.5499999999999998</v>
      </c>
      <c r="C47" s="108">
        <v>24.93</v>
      </c>
      <c r="D47" s="108">
        <v>75.666666666666671</v>
      </c>
      <c r="E47" s="108">
        <v>345.86666666666662</v>
      </c>
      <c r="F47" s="108">
        <f>C47*1.55</f>
        <v>38.641500000000001</v>
      </c>
      <c r="G47" s="108">
        <f>((+D47*13.5)/2000)*100</f>
        <v>51.075000000000003</v>
      </c>
      <c r="H47" s="108">
        <f>((+E47*2.65)/2000)*100</f>
        <v>45.827333333333328</v>
      </c>
      <c r="I47" s="108">
        <f>SUM(F47:H47)/100</f>
        <v>1.3554383333333333</v>
      </c>
      <c r="J47" s="108">
        <f>B47-I47</f>
        <v>1.1945616666666665</v>
      </c>
      <c r="K47" s="108">
        <f>J47/31.5*100</f>
        <v>3.792259259259259</v>
      </c>
      <c r="L47" s="108">
        <f>J47/33.333*100</f>
        <v>3.583720837208372</v>
      </c>
    </row>
    <row r="48" spans="1:12" ht="11.25" customHeight="1" x14ac:dyDescent="0.2">
      <c r="A48" s="12" t="s">
        <v>224</v>
      </c>
      <c r="B48" s="108">
        <v>2.6533333333333338</v>
      </c>
      <c r="C48" s="108">
        <v>25.91</v>
      </c>
      <c r="D48" s="108">
        <v>75.066666666666663</v>
      </c>
      <c r="E48" s="108">
        <v>348.5</v>
      </c>
      <c r="F48" s="108">
        <f>C48*1.55</f>
        <v>40.160499999999999</v>
      </c>
      <c r="G48" s="108">
        <f>((+D48*13.5)/2000)*100</f>
        <v>50.67</v>
      </c>
      <c r="H48" s="108">
        <f>((+E48*2.65)/2000)*100</f>
        <v>46.176249999999996</v>
      </c>
      <c r="I48" s="108">
        <f>SUM(F48:H48)/100</f>
        <v>1.3700675000000002</v>
      </c>
      <c r="J48" s="108">
        <f>B48-I48</f>
        <v>1.2832658333333335</v>
      </c>
      <c r="K48" s="108">
        <f>J48/31.5*100</f>
        <v>4.0738597883597887</v>
      </c>
      <c r="L48" s="108">
        <f>J48/33.333*100</f>
        <v>3.8498359983599841</v>
      </c>
    </row>
    <row r="49" spans="1:12" ht="11.25" customHeight="1" x14ac:dyDescent="0.2">
      <c r="A49" s="83">
        <f>A44+1</f>
        <v>1998</v>
      </c>
      <c r="B49" s="108"/>
      <c r="C49" s="108"/>
      <c r="D49" s="108"/>
      <c r="E49" s="108"/>
      <c r="F49" s="108"/>
      <c r="G49" s="108"/>
      <c r="H49" s="108"/>
      <c r="I49" s="108"/>
      <c r="J49" s="108"/>
      <c r="K49" s="108"/>
      <c r="L49" s="108"/>
    </row>
    <row r="50" spans="1:12" ht="11.25" customHeight="1" x14ac:dyDescent="0.2">
      <c r="A50" s="12" t="s">
        <v>221</v>
      </c>
      <c r="B50" s="108">
        <v>2.59</v>
      </c>
      <c r="C50" s="108">
        <v>27.53</v>
      </c>
      <c r="D50" s="108">
        <v>74.233333333333334</v>
      </c>
      <c r="E50" s="108">
        <v>295.8</v>
      </c>
      <c r="F50" s="108">
        <f>C50*1.55</f>
        <v>42.671500000000002</v>
      </c>
      <c r="G50" s="108">
        <f>((+D50*13.5)/2000)*100</f>
        <v>50.107499999999995</v>
      </c>
      <c r="H50" s="108">
        <f>((+E50*2.65)/2000)*100</f>
        <v>39.1935</v>
      </c>
      <c r="I50" s="108">
        <f>SUM(F50:H50)/100</f>
        <v>1.319725</v>
      </c>
      <c r="J50" s="108">
        <f>B50-I50</f>
        <v>1.2702749999999998</v>
      </c>
      <c r="K50" s="108">
        <f>J50/31.5*100</f>
        <v>4.0326190476190478</v>
      </c>
      <c r="L50" s="108">
        <f>J50/33.333*100</f>
        <v>3.8108631086310858</v>
      </c>
    </row>
    <row r="51" spans="1:12" ht="11.25" customHeight="1" x14ac:dyDescent="0.2">
      <c r="A51" s="12" t="s">
        <v>222</v>
      </c>
      <c r="B51" s="108">
        <v>2.3566666666666669</v>
      </c>
      <c r="C51" s="108">
        <v>32.266666666666673</v>
      </c>
      <c r="D51" s="108">
        <v>63.5</v>
      </c>
      <c r="E51" s="108">
        <v>233.31666666666669</v>
      </c>
      <c r="F51" s="108">
        <f>C51*1.55</f>
        <v>50.013333333333343</v>
      </c>
      <c r="G51" s="108">
        <f>((+D51*13.5)/2000)*100</f>
        <v>42.862499999999997</v>
      </c>
      <c r="H51" s="108">
        <f>((+E51*2.65)/2000)*100</f>
        <v>30.914458333333332</v>
      </c>
      <c r="I51" s="108">
        <f>SUM(F51:H51)/100</f>
        <v>1.2379029166666666</v>
      </c>
      <c r="J51" s="108">
        <f>B51-I51</f>
        <v>1.1187637500000003</v>
      </c>
      <c r="K51" s="108">
        <f>J51/31.5*100</f>
        <v>3.5516309523809535</v>
      </c>
      <c r="L51" s="108">
        <f>J51/33.333*100</f>
        <v>3.3563248132481336</v>
      </c>
    </row>
    <row r="52" spans="1:12" ht="11.25" customHeight="1" x14ac:dyDescent="0.2">
      <c r="A52" s="12" t="s">
        <v>223</v>
      </c>
      <c r="B52" s="108">
        <v>1.9333333333333336</v>
      </c>
      <c r="C52" s="108">
        <v>30.236666666666668</v>
      </c>
      <c r="D52" s="108">
        <v>55.916666666666664</v>
      </c>
      <c r="E52" s="108">
        <v>235.83333333333334</v>
      </c>
      <c r="F52" s="108">
        <f>C52*1.55</f>
        <v>46.866833333333339</v>
      </c>
      <c r="G52" s="108">
        <f>((+D52*13.5)/2000)*100</f>
        <v>37.743749999999999</v>
      </c>
      <c r="H52" s="108">
        <f>((+E52*2.65)/2000)*100</f>
        <v>31.247916666666669</v>
      </c>
      <c r="I52" s="108">
        <f>SUM(F52:H52)/100</f>
        <v>1.158585</v>
      </c>
      <c r="J52" s="108">
        <f>B52-I52</f>
        <v>0.77474833333333359</v>
      </c>
      <c r="K52" s="108">
        <f>J52/31.5*100</f>
        <v>2.4595185185185193</v>
      </c>
      <c r="L52" s="108">
        <f>J52/33.333*100</f>
        <v>2.3242682426824279</v>
      </c>
    </row>
    <row r="53" spans="1:12" ht="11.25" customHeight="1" x14ac:dyDescent="0.2">
      <c r="A53" s="12" t="s">
        <v>224</v>
      </c>
      <c r="B53" s="108">
        <v>2.0366666666666666</v>
      </c>
      <c r="C53" s="108">
        <v>29.56</v>
      </c>
      <c r="D53" s="108">
        <v>65.8</v>
      </c>
      <c r="E53" s="108">
        <v>277.2</v>
      </c>
      <c r="F53" s="108">
        <f>C53*1.55</f>
        <v>45.817999999999998</v>
      </c>
      <c r="G53" s="108">
        <f>((+D53*13.5)/2000)*100</f>
        <v>44.414999999999999</v>
      </c>
      <c r="H53" s="108">
        <f>((+E53*2.65)/2000)*100</f>
        <v>36.728999999999992</v>
      </c>
      <c r="I53" s="108">
        <f>SUM(F53:H53)/100</f>
        <v>1.26962</v>
      </c>
      <c r="J53" s="108">
        <f>B53-I53</f>
        <v>0.76704666666666665</v>
      </c>
      <c r="K53" s="108">
        <f>J53/31.5*100</f>
        <v>2.4350687830687829</v>
      </c>
      <c r="L53" s="108">
        <f>J53/33.333*100</f>
        <v>2.3011630116301163</v>
      </c>
    </row>
    <row r="54" spans="1:12" ht="11.25" customHeight="1" x14ac:dyDescent="0.2">
      <c r="A54" s="83">
        <f>A49+1</f>
        <v>1999</v>
      </c>
      <c r="B54" s="108"/>
      <c r="C54" s="108"/>
      <c r="D54" s="108"/>
      <c r="E54" s="108"/>
      <c r="F54" s="108"/>
      <c r="G54" s="108"/>
      <c r="H54" s="108"/>
      <c r="I54" s="108"/>
      <c r="J54" s="108"/>
      <c r="K54" s="108"/>
      <c r="L54" s="108"/>
    </row>
    <row r="55" spans="1:12" ht="11.25" customHeight="1" x14ac:dyDescent="0.2">
      <c r="A55" s="12" t="s">
        <v>221</v>
      </c>
      <c r="B55" s="108">
        <v>2.0699999999999998</v>
      </c>
      <c r="C55" s="108">
        <v>26.28</v>
      </c>
      <c r="D55" s="108">
        <v>64.8</v>
      </c>
      <c r="E55" s="108">
        <v>226</v>
      </c>
      <c r="F55" s="108">
        <f>C55*1.55</f>
        <v>40.734000000000002</v>
      </c>
      <c r="G55" s="108">
        <f>((+D55*13.5)/2000)*100</f>
        <v>43.739999999999995</v>
      </c>
      <c r="H55" s="108">
        <f>((+E55*2.65)/2000)*100</f>
        <v>29.945</v>
      </c>
      <c r="I55" s="108">
        <f>SUM(F55:H55)/100</f>
        <v>1.1441899999999998</v>
      </c>
      <c r="J55" s="108">
        <f>B55-I55</f>
        <v>0.92581000000000002</v>
      </c>
      <c r="K55" s="108">
        <f>J55/31.5*100</f>
        <v>2.939079365079365</v>
      </c>
      <c r="L55" s="108">
        <f>J55/33.333*100</f>
        <v>2.777457774577746</v>
      </c>
    </row>
    <row r="56" spans="1:12" ht="11.25" customHeight="1" x14ac:dyDescent="0.2">
      <c r="A56" s="12" t="s">
        <v>222</v>
      </c>
      <c r="B56" s="108">
        <v>2.02</v>
      </c>
      <c r="C56" s="108">
        <v>24.11</v>
      </c>
      <c r="D56" s="108">
        <v>56.35</v>
      </c>
      <c r="E56" s="108">
        <v>201.08</v>
      </c>
      <c r="F56" s="108">
        <f>C56*1.55</f>
        <v>37.3705</v>
      </c>
      <c r="G56" s="108">
        <f>((+D56*13.5)/2000)*100</f>
        <v>38.036250000000003</v>
      </c>
      <c r="H56" s="108">
        <f>((+E56*2.65)/2000)*100</f>
        <v>26.643099999999997</v>
      </c>
      <c r="I56" s="108">
        <f>SUM(F56:H56)/100</f>
        <v>1.0204985</v>
      </c>
      <c r="J56" s="108">
        <f>B56-I56</f>
        <v>0.99950150000000004</v>
      </c>
      <c r="K56" s="108">
        <f>J56/31.5*100</f>
        <v>3.1730206349206349</v>
      </c>
      <c r="L56" s="108">
        <f>J56/33.333*100</f>
        <v>2.9985344853448539</v>
      </c>
    </row>
    <row r="57" spans="1:12" ht="11.25" customHeight="1" x14ac:dyDescent="0.2">
      <c r="A57" s="12" t="s">
        <v>223</v>
      </c>
      <c r="B57" s="108">
        <v>1.77</v>
      </c>
      <c r="C57" s="108">
        <v>22.32</v>
      </c>
      <c r="D57" s="108">
        <v>53.85</v>
      </c>
      <c r="E57" s="108">
        <v>250.63</v>
      </c>
      <c r="F57" s="108">
        <f>C57*1.55</f>
        <v>34.596000000000004</v>
      </c>
      <c r="G57" s="108">
        <f>((+D57*13.5)/2000)*100</f>
        <v>36.348750000000003</v>
      </c>
      <c r="H57" s="108">
        <f>((+E57*2.65)/2000)*100</f>
        <v>33.208475</v>
      </c>
      <c r="I57" s="108">
        <f>SUM(F57:H57)/100</f>
        <v>1.0415322499999999</v>
      </c>
      <c r="J57" s="108">
        <f>B57-I57</f>
        <v>0.72846775000000008</v>
      </c>
      <c r="K57" s="108">
        <f>J57/31.5*100</f>
        <v>2.3125960317460321</v>
      </c>
      <c r="L57" s="108">
        <f>J57/33.333*100</f>
        <v>2.1854251042510429</v>
      </c>
    </row>
    <row r="58" spans="1:12" ht="11.25" customHeight="1" x14ac:dyDescent="0.2">
      <c r="A58" s="12" t="s">
        <v>224</v>
      </c>
      <c r="B58" s="108">
        <v>1.79</v>
      </c>
      <c r="C58" s="108">
        <v>21.64</v>
      </c>
      <c r="D58" s="108">
        <v>60.06</v>
      </c>
      <c r="E58" s="108">
        <v>249.8</v>
      </c>
      <c r="F58" s="108">
        <f>C58*1.55</f>
        <v>33.542000000000002</v>
      </c>
      <c r="G58" s="108">
        <f>((+D58*13.5)/2000)*100</f>
        <v>40.540500000000002</v>
      </c>
      <c r="H58" s="108">
        <f>((+E58*2.65)/2000)*100</f>
        <v>33.098500000000001</v>
      </c>
      <c r="I58" s="108">
        <f>SUM(F58:H58)/100</f>
        <v>1.0718100000000002</v>
      </c>
      <c r="J58" s="108">
        <f>B58-I58</f>
        <v>0.71818999999999988</v>
      </c>
      <c r="K58" s="108">
        <f>J58/31.5*100</f>
        <v>2.2799682539682538</v>
      </c>
      <c r="L58" s="108">
        <f>J58/33.333*100</f>
        <v>2.154591545915459</v>
      </c>
    </row>
    <row r="59" spans="1:12" ht="11.25" customHeight="1" x14ac:dyDescent="0.2">
      <c r="A59" s="83">
        <f>A54+1</f>
        <v>2000</v>
      </c>
      <c r="B59" s="108"/>
      <c r="C59" s="108"/>
      <c r="D59" s="108"/>
      <c r="E59" s="108"/>
      <c r="F59" s="108"/>
      <c r="G59" s="108"/>
      <c r="H59" s="108"/>
      <c r="I59" s="108"/>
      <c r="J59" s="108"/>
      <c r="K59" s="108"/>
      <c r="L59" s="108"/>
    </row>
    <row r="60" spans="1:12" ht="11.25" customHeight="1" x14ac:dyDescent="0.2">
      <c r="A60" s="12" t="s">
        <v>221</v>
      </c>
      <c r="B60" s="108">
        <v>2.02</v>
      </c>
      <c r="C60" s="108">
        <v>19.716666666666665</v>
      </c>
      <c r="D60" s="108">
        <v>52.966666666666669</v>
      </c>
      <c r="E60" s="108">
        <v>243.46</v>
      </c>
      <c r="F60" s="108">
        <f>C60*1.55</f>
        <v>30.560833333333331</v>
      </c>
      <c r="G60" s="108">
        <f>((+D60*13.5)/2000)*100</f>
        <v>35.752500000000005</v>
      </c>
      <c r="H60" s="108">
        <f>((+E60*2.65)/2000)*100</f>
        <v>32.258449999999996</v>
      </c>
      <c r="I60" s="108">
        <f>SUM(F60:H60)/100</f>
        <v>0.98571783333333329</v>
      </c>
      <c r="J60" s="108">
        <f>B60-I60</f>
        <v>1.0342821666666668</v>
      </c>
      <c r="K60" s="108">
        <f>J60/31.5*100</f>
        <v>3.2834354497354501</v>
      </c>
      <c r="L60" s="108">
        <f>J60/33.333*100</f>
        <v>3.1028775287752888</v>
      </c>
    </row>
    <row r="61" spans="1:12" ht="11.25" customHeight="1" x14ac:dyDescent="0.2">
      <c r="A61" s="12" t="s">
        <v>222</v>
      </c>
      <c r="B61" s="108">
        <v>2.0233333333333334</v>
      </c>
      <c r="C61" s="108">
        <v>16.026666666666667</v>
      </c>
      <c r="D61" s="108">
        <v>50.55</v>
      </c>
      <c r="E61" s="108">
        <v>226.66666666666666</v>
      </c>
      <c r="F61" s="108">
        <f>C61*1.55</f>
        <v>24.841333333333335</v>
      </c>
      <c r="G61" s="108">
        <f>((+D61*13.5)/2000)*100</f>
        <v>34.121249999999996</v>
      </c>
      <c r="H61" s="108">
        <f>((+E61*2.65)/2000)*100</f>
        <v>30.033333333333335</v>
      </c>
      <c r="I61" s="108">
        <f>SUM(F61:H61)/100</f>
        <v>0.88995916666666663</v>
      </c>
      <c r="J61" s="108">
        <f>B61-I61</f>
        <v>1.1333741666666668</v>
      </c>
      <c r="K61" s="108">
        <f>J61/31.5*100</f>
        <v>3.5980132275132277</v>
      </c>
      <c r="L61" s="108">
        <f>J61/33.333*100</f>
        <v>3.4001565015650161</v>
      </c>
    </row>
    <row r="62" spans="1:12" ht="11.25" customHeight="1" x14ac:dyDescent="0.2">
      <c r="A62" s="12" t="s">
        <v>223</v>
      </c>
      <c r="B62" s="108">
        <v>1.5333333333333332</v>
      </c>
      <c r="C62" s="108">
        <v>12.42</v>
      </c>
      <c r="D62" s="108">
        <v>45.066666666666663</v>
      </c>
      <c r="E62" s="108">
        <v>219.08333333333334</v>
      </c>
      <c r="F62" s="108">
        <f>C62*1.55</f>
        <v>19.251000000000001</v>
      </c>
      <c r="G62" s="108">
        <f>((+D62*13.5)/2000)*100</f>
        <v>30.419999999999998</v>
      </c>
      <c r="H62" s="108">
        <f>((+E62*2.65)/2000)*100</f>
        <v>29.028541666666669</v>
      </c>
      <c r="I62" s="108">
        <f>SUM(F62:H62)/100</f>
        <v>0.78699541666666673</v>
      </c>
      <c r="J62" s="108">
        <f>B62-I62</f>
        <v>0.74633791666666649</v>
      </c>
      <c r="K62" s="108">
        <f>J62/31.5*100</f>
        <v>2.3693267195767191</v>
      </c>
      <c r="L62" s="108">
        <f>J62/33.333*100</f>
        <v>2.2390361403614034</v>
      </c>
    </row>
    <row r="63" spans="1:12" ht="11.25" customHeight="1" x14ac:dyDescent="0.2">
      <c r="A63" s="12" t="s">
        <v>224</v>
      </c>
      <c r="B63" s="108">
        <v>1.9266666666666665</v>
      </c>
      <c r="C63" s="108">
        <v>10.476666666666667</v>
      </c>
      <c r="D63" s="108">
        <v>58.25</v>
      </c>
      <c r="E63" s="108">
        <v>261.29333333333335</v>
      </c>
      <c r="F63" s="108">
        <f>C63*1.55</f>
        <v>16.238833333333332</v>
      </c>
      <c r="G63" s="108">
        <f>((+D63*13.5)/2000)*100</f>
        <v>39.318750000000001</v>
      </c>
      <c r="H63" s="108">
        <f>((+E63*2.65)/2000)*100</f>
        <v>34.621366666666667</v>
      </c>
      <c r="I63" s="108">
        <f>SUM(F63:H63)/100</f>
        <v>0.90178950000000002</v>
      </c>
      <c r="J63" s="108">
        <f>B63-I63</f>
        <v>1.0248771666666665</v>
      </c>
      <c r="K63" s="108">
        <f>J63/31.5*100</f>
        <v>3.253578306878306</v>
      </c>
      <c r="L63" s="108">
        <f>J63/33.333*100</f>
        <v>3.0746622466224656</v>
      </c>
    </row>
    <row r="64" spans="1:12" ht="11.25" customHeight="1" x14ac:dyDescent="0.2">
      <c r="A64" s="83">
        <f>A59+1</f>
        <v>2001</v>
      </c>
      <c r="B64" s="108"/>
      <c r="C64" s="108"/>
      <c r="D64" s="108"/>
      <c r="E64" s="108"/>
      <c r="F64" s="108"/>
      <c r="G64" s="108"/>
      <c r="H64" s="108"/>
      <c r="I64" s="108"/>
      <c r="J64" s="108"/>
      <c r="K64" s="108"/>
      <c r="L64" s="108"/>
    </row>
    <row r="65" spans="1:12" ht="11.25" customHeight="1" x14ac:dyDescent="0.2">
      <c r="A65" s="12" t="s">
        <v>221</v>
      </c>
      <c r="B65" s="108">
        <v>1.9533333333333331</v>
      </c>
      <c r="C65" s="108">
        <v>11.073333333333332</v>
      </c>
      <c r="D65" s="108">
        <v>66.63333333333334</v>
      </c>
      <c r="E65" s="108">
        <v>275.41666666666669</v>
      </c>
      <c r="F65" s="108">
        <f>C65*1.55</f>
        <v>17.163666666666664</v>
      </c>
      <c r="G65" s="108">
        <f>((+D65*13.5)/2000)*100</f>
        <v>44.977500000000006</v>
      </c>
      <c r="H65" s="108">
        <f>((+E65*2.65)/2000)*100</f>
        <v>36.492708333333333</v>
      </c>
      <c r="I65" s="108">
        <f>SUM(F65:H65)/100</f>
        <v>0.98633875000000004</v>
      </c>
      <c r="J65" s="108">
        <f>B65-I65</f>
        <v>0.9669945833333331</v>
      </c>
      <c r="K65" s="108">
        <f>J65/31.5*100</f>
        <v>3.0698240740740736</v>
      </c>
      <c r="L65" s="108">
        <f>J65/33.333*100</f>
        <v>2.901012760127601</v>
      </c>
    </row>
    <row r="66" spans="1:12" ht="11.25" customHeight="1" x14ac:dyDescent="0.2">
      <c r="A66" s="12" t="s">
        <v>222</v>
      </c>
      <c r="B66" s="108">
        <v>1.8033333333333335</v>
      </c>
      <c r="C66" s="108">
        <v>14.846666666666666</v>
      </c>
      <c r="D66" s="108">
        <v>53.66</v>
      </c>
      <c r="E66" s="108">
        <v>232.41666666666666</v>
      </c>
      <c r="F66" s="108">
        <f>C66*1.55</f>
        <v>23.012333333333334</v>
      </c>
      <c r="G66" s="108">
        <f>((+D66*13.5)/2000)*100</f>
        <v>36.220500000000001</v>
      </c>
      <c r="H66" s="108">
        <f>((+E66*2.65)/2000)*100</f>
        <v>30.795208333333328</v>
      </c>
      <c r="I66" s="108">
        <f>SUM(F66:H66)/100</f>
        <v>0.90028041666666669</v>
      </c>
      <c r="J66" s="108">
        <f>B66-I66</f>
        <v>0.90305291666666676</v>
      </c>
      <c r="K66" s="108">
        <f>J66/31.5*100</f>
        <v>2.8668346560846563</v>
      </c>
      <c r="L66" s="108">
        <f>J66/33.333*100</f>
        <v>2.7091858418584192</v>
      </c>
    </row>
    <row r="67" spans="1:12" ht="11.25" customHeight="1" x14ac:dyDescent="0.2">
      <c r="A67" s="12" t="s">
        <v>223</v>
      </c>
      <c r="B67" s="108">
        <v>1.9533333333333331</v>
      </c>
      <c r="C67" s="108">
        <v>17.77</v>
      </c>
      <c r="D67" s="108">
        <v>63.643333333333338</v>
      </c>
      <c r="E67" s="108">
        <v>247.04333333333332</v>
      </c>
      <c r="F67" s="108">
        <f>C67*1.55</f>
        <v>27.543500000000002</v>
      </c>
      <c r="G67" s="108">
        <f>((+D67*13.5)/2000)*100</f>
        <v>42.959250000000004</v>
      </c>
      <c r="H67" s="108">
        <f>((+E67*2.65)/2000)*100</f>
        <v>32.733241666666665</v>
      </c>
      <c r="I67" s="108">
        <f>SUM(F67:H67)/100</f>
        <v>1.0323599166666668</v>
      </c>
      <c r="J67" s="108">
        <f>B67-I67</f>
        <v>0.92097341666666632</v>
      </c>
      <c r="K67" s="108">
        <f>J67/31.5*100</f>
        <v>2.923725132275131</v>
      </c>
      <c r="L67" s="108">
        <f>J67/33.333*100</f>
        <v>2.7629478794787938</v>
      </c>
    </row>
    <row r="68" spans="1:12" ht="11.25" customHeight="1" x14ac:dyDescent="0.2">
      <c r="A68" s="12" t="s">
        <v>224</v>
      </c>
      <c r="B68" s="108">
        <v>1.9033333333333333</v>
      </c>
      <c r="C68" s="108">
        <v>19.309999999999999</v>
      </c>
      <c r="D68" s="108">
        <v>65.88333333333334</v>
      </c>
      <c r="E68" s="108">
        <v>261.03333333333336</v>
      </c>
      <c r="F68" s="108">
        <f>C68*1.55</f>
        <v>29.930499999999999</v>
      </c>
      <c r="G68" s="108">
        <f>((+D68*13.5)/2000)*100</f>
        <v>44.471249999999998</v>
      </c>
      <c r="H68" s="108">
        <f>((+E68*2.65)/2000)*100</f>
        <v>34.586916666666667</v>
      </c>
      <c r="I68" s="108">
        <f>SUM(F68:H68)/100</f>
        <v>1.0898866666666667</v>
      </c>
      <c r="J68" s="108">
        <f>B68-I68</f>
        <v>0.81344666666666665</v>
      </c>
      <c r="K68" s="108">
        <f>J68/31.5*100</f>
        <v>2.5823703703703704</v>
      </c>
      <c r="L68" s="108">
        <f>J68/33.333*100</f>
        <v>2.4403644036440366</v>
      </c>
    </row>
    <row r="69" spans="1:12" ht="11.25" customHeight="1" x14ac:dyDescent="0.2">
      <c r="A69" s="83">
        <f>A64+1</f>
        <v>2002</v>
      </c>
      <c r="B69" s="108"/>
      <c r="C69" s="108"/>
      <c r="D69" s="108"/>
      <c r="E69" s="108"/>
      <c r="F69" s="108"/>
      <c r="G69" s="108"/>
      <c r="H69" s="108"/>
      <c r="I69" s="108"/>
      <c r="J69" s="108"/>
      <c r="K69" s="108"/>
      <c r="L69" s="108"/>
    </row>
    <row r="70" spans="1:12" ht="11.25" customHeight="1" x14ac:dyDescent="0.2">
      <c r="A70" s="12" t="s">
        <v>221</v>
      </c>
      <c r="B70" s="108">
        <v>1.93</v>
      </c>
      <c r="C70" s="108">
        <v>19.08666666666667</v>
      </c>
      <c r="D70" s="108">
        <v>57.166666666666664</v>
      </c>
      <c r="E70" s="108">
        <v>225.76666666666665</v>
      </c>
      <c r="F70" s="108">
        <f>C70*1.55</f>
        <v>29.584333333333337</v>
      </c>
      <c r="G70" s="108">
        <f>((+D70*13.5)/2000)*100</f>
        <v>38.587500000000006</v>
      </c>
      <c r="H70" s="108">
        <f>((+E70*2.65)/2000)*100</f>
        <v>29.91408333333333</v>
      </c>
      <c r="I70" s="108">
        <f>SUM(F70:H70)/100</f>
        <v>0.98085916666666662</v>
      </c>
      <c r="J70" s="108">
        <f>B70-I70</f>
        <v>0.94914083333333332</v>
      </c>
      <c r="K70" s="108">
        <f>J70/31.5*100</f>
        <v>3.0131455026455027</v>
      </c>
      <c r="L70" s="108">
        <f>J70/33.333*100</f>
        <v>2.8474509745097452</v>
      </c>
    </row>
    <row r="71" spans="1:12" ht="11.25" customHeight="1" x14ac:dyDescent="0.2">
      <c r="A71" s="12" t="s">
        <v>222</v>
      </c>
      <c r="B71" s="108">
        <v>1.9633333333333332</v>
      </c>
      <c r="C71" s="108">
        <v>17.433333333333334</v>
      </c>
      <c r="D71" s="108">
        <v>54.233333333333327</v>
      </c>
      <c r="E71" s="108">
        <v>221.46666666666667</v>
      </c>
      <c r="F71" s="108">
        <f>C71*1.55</f>
        <v>27.021666666666668</v>
      </c>
      <c r="G71" s="108">
        <f>((+D71*13.5)/2000)*100</f>
        <v>36.607499999999995</v>
      </c>
      <c r="H71" s="108">
        <f>((+E71*2.65)/2000)*100</f>
        <v>29.344333333333335</v>
      </c>
      <c r="I71" s="108">
        <f>SUM(F71:H71)/100</f>
        <v>0.92973499999999998</v>
      </c>
      <c r="J71" s="108">
        <f>B71-I71</f>
        <v>1.0335983333333332</v>
      </c>
      <c r="K71" s="108">
        <f>J71/31.5*100</f>
        <v>3.2812645502645497</v>
      </c>
      <c r="L71" s="108">
        <f>J71/33.333*100</f>
        <v>3.100826008260082</v>
      </c>
    </row>
    <row r="72" spans="1:12" ht="11.25" customHeight="1" x14ac:dyDescent="0.2">
      <c r="A72" s="12" t="s">
        <v>223</v>
      </c>
      <c r="B72" s="108">
        <v>2.4300000000000002</v>
      </c>
      <c r="C72" s="108">
        <v>20.74</v>
      </c>
      <c r="D72" s="108">
        <v>61.41</v>
      </c>
      <c r="E72" s="108">
        <v>267.43333333333334</v>
      </c>
      <c r="F72" s="108">
        <f>C72*1.55</f>
        <v>32.146999999999998</v>
      </c>
      <c r="G72" s="108">
        <f>((+D72*13.5)/2000)*100</f>
        <v>41.451749999999997</v>
      </c>
      <c r="H72" s="108">
        <f>((+E72*2.65)/2000)*100</f>
        <v>35.434916666666666</v>
      </c>
      <c r="I72" s="108">
        <f>SUM(F72:H72)/100</f>
        <v>1.0903366666666665</v>
      </c>
      <c r="J72" s="108">
        <f>B72-I72</f>
        <v>1.3396633333333337</v>
      </c>
      <c r="K72" s="108">
        <f>J72/31.5*100</f>
        <v>4.2528994708994716</v>
      </c>
      <c r="L72" s="108">
        <f>J72/33.333*100</f>
        <v>4.0190301903019039</v>
      </c>
    </row>
    <row r="73" spans="1:12" ht="11.25" customHeight="1" x14ac:dyDescent="0.2">
      <c r="A73" s="12" t="s">
        <v>224</v>
      </c>
      <c r="B73" s="108">
        <v>2.3633333333333333</v>
      </c>
      <c r="C73" s="108">
        <v>25.866666666666664</v>
      </c>
      <c r="D73" s="108">
        <v>68.5</v>
      </c>
      <c r="E73" s="108">
        <v>260.2</v>
      </c>
      <c r="F73" s="108">
        <f>C73*1.55</f>
        <v>40.093333333333327</v>
      </c>
      <c r="G73" s="108">
        <f>((+D73*13.5)/2000)*100</f>
        <v>46.237499999999997</v>
      </c>
      <c r="H73" s="108">
        <f>((+E73*2.65)/2000)*100</f>
        <v>34.476500000000001</v>
      </c>
      <c r="I73" s="108">
        <f>SUM(F73:H73)/100</f>
        <v>1.2080733333333331</v>
      </c>
      <c r="J73" s="108">
        <f>B73-I73</f>
        <v>1.1552600000000002</v>
      </c>
      <c r="K73" s="108">
        <f>J73/31.5*100</f>
        <v>3.6674920634920642</v>
      </c>
      <c r="L73" s="108">
        <f>J73/33.333*100</f>
        <v>3.4658146581465821</v>
      </c>
    </row>
    <row r="74" spans="1:12" ht="11.25" customHeight="1" x14ac:dyDescent="0.2">
      <c r="A74" s="83">
        <f>A69+1</f>
        <v>2003</v>
      </c>
      <c r="B74" s="108"/>
      <c r="C74" s="108"/>
      <c r="D74" s="108"/>
      <c r="E74" s="108"/>
      <c r="F74" s="108"/>
      <c r="G74" s="108"/>
      <c r="H74" s="108"/>
      <c r="I74" s="108"/>
      <c r="J74" s="108"/>
      <c r="K74" s="108"/>
      <c r="L74" s="108"/>
    </row>
    <row r="75" spans="1:12" ht="11.25" customHeight="1" x14ac:dyDescent="0.2">
      <c r="A75" s="12" t="s">
        <v>221</v>
      </c>
      <c r="B75" s="108">
        <v>2.31</v>
      </c>
      <c r="C75" s="108">
        <v>28.466666666666669</v>
      </c>
      <c r="D75" s="108">
        <v>67</v>
      </c>
      <c r="E75" s="108">
        <v>234.81666666666669</v>
      </c>
      <c r="F75" s="108">
        <f>C75*1.55</f>
        <v>44.123333333333335</v>
      </c>
      <c r="G75" s="108">
        <f>((+D75*13.5)/2000)*100</f>
        <v>45.225000000000001</v>
      </c>
      <c r="H75" s="108">
        <f>((+E75*2.65)/2000)*100</f>
        <v>31.113208333333336</v>
      </c>
      <c r="I75" s="108">
        <f>SUM(F75:H75)/100</f>
        <v>1.2046154166666667</v>
      </c>
      <c r="J75" s="108">
        <f>B75-I75</f>
        <v>1.1053845833333333</v>
      </c>
      <c r="K75" s="108">
        <f>J75/31.5*100</f>
        <v>3.5091574074074074</v>
      </c>
      <c r="L75" s="108">
        <f>J75/33.333*100</f>
        <v>3.3161869118691185</v>
      </c>
    </row>
    <row r="76" spans="1:12" ht="11.25" customHeight="1" x14ac:dyDescent="0.2">
      <c r="A76" s="12" t="s">
        <v>222</v>
      </c>
      <c r="B76" s="108">
        <v>2.3766666666666665</v>
      </c>
      <c r="C76" s="108">
        <v>28.933333333333337</v>
      </c>
      <c r="D76" s="108">
        <v>63.4</v>
      </c>
      <c r="E76" s="108">
        <v>230.53333333333333</v>
      </c>
      <c r="F76" s="108">
        <f>C76*1.55</f>
        <v>44.846666666666671</v>
      </c>
      <c r="G76" s="108">
        <f>((+D76*13.5)/2000)*100</f>
        <v>42.795000000000002</v>
      </c>
      <c r="H76" s="108">
        <f>((+E76*2.65)/2000)*100</f>
        <v>30.545666666666666</v>
      </c>
      <c r="I76" s="108">
        <f>SUM(F76:H76)/100</f>
        <v>1.1818733333333333</v>
      </c>
      <c r="J76" s="108">
        <f>B76-I76</f>
        <v>1.1947933333333332</v>
      </c>
      <c r="K76" s="108">
        <f>J76/31.5*100</f>
        <v>3.7929947089947085</v>
      </c>
      <c r="L76" s="108">
        <f>J76/33.333*100</f>
        <v>3.5844158441584408</v>
      </c>
    </row>
    <row r="77" spans="1:12" ht="11.25" customHeight="1" x14ac:dyDescent="0.2">
      <c r="A77" s="12" t="s">
        <v>223</v>
      </c>
      <c r="B77" s="108">
        <v>2.2133333333333334</v>
      </c>
      <c r="C77" s="108">
        <v>29.43</v>
      </c>
      <c r="D77" s="108">
        <v>62.733333333333327</v>
      </c>
      <c r="E77" s="108">
        <v>232.5</v>
      </c>
      <c r="F77" s="108">
        <f>C77*1.55</f>
        <v>45.616500000000002</v>
      </c>
      <c r="G77" s="108">
        <f>((+D77*13.5)/2000)*100</f>
        <v>42.344999999999992</v>
      </c>
      <c r="H77" s="108">
        <f>((+E77*2.65)/2000)*100</f>
        <v>30.806250000000002</v>
      </c>
      <c r="I77" s="108">
        <f>SUM(F77:H77)/100</f>
        <v>1.1876775000000002</v>
      </c>
      <c r="J77" s="108">
        <f>B77-I77</f>
        <v>1.0256558333333332</v>
      </c>
      <c r="K77" s="108">
        <f>J77/31.5*100</f>
        <v>3.2560502645502645</v>
      </c>
      <c r="L77" s="108">
        <f>J77/33.333*100</f>
        <v>3.0769982699826994</v>
      </c>
    </row>
    <row r="78" spans="1:12" ht="11.25" customHeight="1" x14ac:dyDescent="0.2">
      <c r="A78" s="12" t="s">
        <v>224</v>
      </c>
      <c r="B78" s="108">
        <v>2.25</v>
      </c>
      <c r="C78" s="108">
        <v>27.76</v>
      </c>
      <c r="D78" s="108">
        <v>95.466666666666654</v>
      </c>
      <c r="E78" s="108">
        <v>307.59333333333331</v>
      </c>
      <c r="F78" s="108">
        <f>C78*1.55</f>
        <v>43.028000000000006</v>
      </c>
      <c r="G78" s="108">
        <f>((+D78*13.5)/2000)*100</f>
        <v>64.439999999999984</v>
      </c>
      <c r="H78" s="108">
        <f>((+E78*2.65)/2000)*100</f>
        <v>40.756116666666664</v>
      </c>
      <c r="I78" s="108">
        <f>SUM(F78:H78)/100</f>
        <v>1.4822411666666664</v>
      </c>
      <c r="J78" s="108">
        <f>B78-I78</f>
        <v>0.76775883333333361</v>
      </c>
      <c r="K78" s="108">
        <f>J78/31.5*100</f>
        <v>2.4373296296296307</v>
      </c>
      <c r="L78" s="108">
        <f>J78/33.333*100</f>
        <v>2.303299532995331</v>
      </c>
    </row>
    <row r="79" spans="1:12" ht="11.25" customHeight="1" x14ac:dyDescent="0.2">
      <c r="A79" s="83">
        <f>A74+1</f>
        <v>2004</v>
      </c>
      <c r="B79" s="108"/>
      <c r="C79" s="108"/>
      <c r="D79" s="108"/>
      <c r="E79" s="108"/>
      <c r="F79" s="108"/>
      <c r="G79" s="108"/>
      <c r="H79" s="108"/>
      <c r="I79" s="108"/>
      <c r="J79" s="108"/>
      <c r="K79" s="108"/>
      <c r="L79" s="108"/>
    </row>
    <row r="80" spans="1:12" ht="11.25" customHeight="1" x14ac:dyDescent="0.2">
      <c r="A80" s="12" t="s">
        <v>221</v>
      </c>
      <c r="B80" s="108">
        <v>2.7133333333333334</v>
      </c>
      <c r="C80" s="108">
        <v>29.993333333333336</v>
      </c>
      <c r="D80" s="108">
        <v>94.776666666666657</v>
      </c>
      <c r="E80" s="108">
        <v>371.62666666666672</v>
      </c>
      <c r="F80" s="108">
        <f>C80*1.55</f>
        <v>46.489666666666672</v>
      </c>
      <c r="G80" s="108">
        <f>((+D80*13.5)/2000)*100</f>
        <v>63.974249999999998</v>
      </c>
      <c r="H80" s="108">
        <f>((+E80*2.65)/2000)*100</f>
        <v>49.240533333333339</v>
      </c>
      <c r="I80" s="108">
        <f>SUM(F80:H80)/100</f>
        <v>1.5970445</v>
      </c>
      <c r="J80" s="108">
        <f>B80-I80</f>
        <v>1.1162888333333334</v>
      </c>
      <c r="K80" s="108">
        <f>J80/31.5*100</f>
        <v>3.543774074074074</v>
      </c>
      <c r="L80" s="108">
        <f>J80/33.333*100</f>
        <v>3.3488999889998907</v>
      </c>
    </row>
    <row r="81" spans="1:12" ht="11.25" customHeight="1" x14ac:dyDescent="0.2">
      <c r="A81" s="12" t="s">
        <v>222</v>
      </c>
      <c r="B81" s="108">
        <v>2.8966666666666665</v>
      </c>
      <c r="C81" s="108">
        <v>29.686666666666667</v>
      </c>
      <c r="D81" s="108">
        <v>79.316666666666663</v>
      </c>
      <c r="E81" s="108">
        <v>355.66</v>
      </c>
      <c r="F81" s="108">
        <f>C81*1.55</f>
        <v>46.014333333333333</v>
      </c>
      <c r="G81" s="108">
        <f>((+D81*13.5)/2000)*100</f>
        <v>53.538749999999993</v>
      </c>
      <c r="H81" s="108">
        <f>((+E81*2.65)/2000)*100</f>
        <v>47.124949999999998</v>
      </c>
      <c r="I81" s="108">
        <f>SUM(F81:H81)/100</f>
        <v>1.4667803333333331</v>
      </c>
      <c r="J81" s="108">
        <f>B81-I81</f>
        <v>1.4298863333333334</v>
      </c>
      <c r="K81" s="108">
        <f>J81/31.5*100</f>
        <v>4.5393216931216926</v>
      </c>
      <c r="L81" s="108">
        <f>J81/33.333*100</f>
        <v>4.2897018970189711</v>
      </c>
    </row>
    <row r="82" spans="1:12" ht="11.25" customHeight="1" x14ac:dyDescent="0.2">
      <c r="A82" s="12" t="s">
        <v>223</v>
      </c>
      <c r="B82" s="108">
        <v>2.1366666666666667</v>
      </c>
      <c r="C82" s="108">
        <v>26.00333333333333</v>
      </c>
      <c r="D82" s="108">
        <v>61.66</v>
      </c>
      <c r="E82" s="108">
        <v>262.19</v>
      </c>
      <c r="F82" s="108">
        <f>C82*1.55</f>
        <v>40.305166666666665</v>
      </c>
      <c r="G82" s="108">
        <f>((+D82*13.5)/2000)*100</f>
        <v>41.6205</v>
      </c>
      <c r="H82" s="108">
        <f>((+E82*2.65)/2000)*100</f>
        <v>34.740175000000001</v>
      </c>
      <c r="I82" s="108">
        <f>SUM(F82:H82)/100</f>
        <v>1.1666584166666667</v>
      </c>
      <c r="J82" s="108">
        <f>B82-I82</f>
        <v>0.97000825000000002</v>
      </c>
      <c r="K82" s="108">
        <f>J82/31.5*100</f>
        <v>3.07939126984127</v>
      </c>
      <c r="L82" s="108">
        <f>J82/33.333*100</f>
        <v>2.9100538505385054</v>
      </c>
    </row>
    <row r="83" spans="1:12" ht="11.25" customHeight="1" x14ac:dyDescent="0.2">
      <c r="A83" s="12" t="s">
        <v>224</v>
      </c>
      <c r="B83" s="108">
        <v>1.81</v>
      </c>
      <c r="C83" s="108">
        <v>24.67</v>
      </c>
      <c r="D83" s="108">
        <v>52.3</v>
      </c>
      <c r="E83" s="108">
        <v>244.29333333333332</v>
      </c>
      <c r="F83" s="108">
        <f>C83*1.55</f>
        <v>38.238500000000002</v>
      </c>
      <c r="G83" s="108">
        <f>((+D83*13.5)/2000)*100</f>
        <v>35.302499999999995</v>
      </c>
      <c r="H83" s="108">
        <f>((+E83*2.65)/2000)*100</f>
        <v>32.368866666666662</v>
      </c>
      <c r="I83" s="108">
        <f>SUM(F83:H83)/100</f>
        <v>1.0590986666666666</v>
      </c>
      <c r="J83" s="108">
        <f>B83-I83</f>
        <v>0.75090133333333342</v>
      </c>
      <c r="K83" s="108">
        <f>J83/31.5*100</f>
        <v>2.3838137566137569</v>
      </c>
      <c r="L83" s="108">
        <f>J83/33.333*100</f>
        <v>2.2527265272652732</v>
      </c>
    </row>
    <row r="84" spans="1:12" ht="11.25" customHeight="1" x14ac:dyDescent="0.2">
      <c r="A84" s="83">
        <v>2005</v>
      </c>
      <c r="B84" s="108"/>
      <c r="C84" s="108"/>
      <c r="D84" s="108"/>
      <c r="E84" s="108"/>
      <c r="F84" s="108"/>
      <c r="G84" s="108"/>
      <c r="H84" s="108"/>
      <c r="I84" s="108"/>
      <c r="J84" s="108"/>
      <c r="K84" s="108"/>
      <c r="L84" s="108"/>
    </row>
    <row r="85" spans="1:12" ht="11.25" customHeight="1" x14ac:dyDescent="0.2">
      <c r="A85" s="12" t="s">
        <v>221</v>
      </c>
      <c r="B85" s="108">
        <v>1.8966666666666667</v>
      </c>
      <c r="C85" s="108">
        <v>27.69</v>
      </c>
      <c r="D85" s="108">
        <v>52.303333333333335</v>
      </c>
      <c r="E85" s="108">
        <v>239.54333333333332</v>
      </c>
      <c r="F85" s="108">
        <v>42.919499999999999</v>
      </c>
      <c r="G85" s="108">
        <v>35.304749999999999</v>
      </c>
      <c r="H85" s="108">
        <v>31.739491666666662</v>
      </c>
      <c r="I85" s="108">
        <v>1.0996374166666667</v>
      </c>
      <c r="J85" s="108">
        <v>0.79702925000000002</v>
      </c>
      <c r="K85" s="108">
        <v>2.5302515873015872</v>
      </c>
      <c r="L85" s="108">
        <v>2.3911116611166112</v>
      </c>
    </row>
    <row r="86" spans="1:12" ht="11.25" customHeight="1" x14ac:dyDescent="0.2">
      <c r="A86" s="12" t="s">
        <v>222</v>
      </c>
      <c r="B86" s="108">
        <v>1.9633333333333336</v>
      </c>
      <c r="C86" s="108">
        <v>30.223333333333333</v>
      </c>
      <c r="D86" s="108">
        <v>51.726666666666667</v>
      </c>
      <c r="E86" s="108">
        <v>280.99333333333334</v>
      </c>
      <c r="F86" s="108">
        <v>46.846166666666669</v>
      </c>
      <c r="G86" s="108">
        <v>34.915500000000002</v>
      </c>
      <c r="H86" s="108">
        <v>37.231616666666667</v>
      </c>
      <c r="I86" s="108">
        <v>1.1899328333333334</v>
      </c>
      <c r="J86" s="108">
        <v>0.77340050000000016</v>
      </c>
      <c r="K86" s="108">
        <v>2.4552396825396832</v>
      </c>
      <c r="L86" s="108">
        <v>2.3202247022470228</v>
      </c>
    </row>
    <row r="87" spans="1:12" ht="11.25" customHeight="1" x14ac:dyDescent="0.2">
      <c r="A87" s="12" t="s">
        <v>223</v>
      </c>
      <c r="B87" s="108">
        <v>1.9766666666666666</v>
      </c>
      <c r="C87" s="108">
        <v>28.863333333333333</v>
      </c>
      <c r="D87" s="108">
        <v>49.803333333333335</v>
      </c>
      <c r="E87" s="108">
        <v>318.89999999999998</v>
      </c>
      <c r="F87" s="108">
        <v>44.738166666666665</v>
      </c>
      <c r="G87" s="108">
        <v>33.617250000000006</v>
      </c>
      <c r="H87" s="108">
        <v>42.254250000000006</v>
      </c>
      <c r="I87" s="108">
        <v>1.2060966666666666</v>
      </c>
      <c r="J87" s="108">
        <v>0.77056999999999998</v>
      </c>
      <c r="K87" s="108">
        <v>2.4462539682539681</v>
      </c>
      <c r="L87" s="108">
        <v>2.3117331173311735</v>
      </c>
    </row>
    <row r="88" spans="1:12" ht="11.25" customHeight="1" x14ac:dyDescent="0.2">
      <c r="A88" s="12" t="s">
        <v>224</v>
      </c>
      <c r="B88" s="108">
        <v>1.77</v>
      </c>
      <c r="C88" s="108">
        <v>26.886666666666667</v>
      </c>
      <c r="D88" s="108">
        <v>51.493333333333332</v>
      </c>
      <c r="E88" s="108">
        <v>312.91666666666669</v>
      </c>
      <c r="F88" s="108">
        <v>41.674333333333337</v>
      </c>
      <c r="G88" s="108">
        <v>34.758000000000003</v>
      </c>
      <c r="H88" s="108">
        <v>41.46145833333334</v>
      </c>
      <c r="I88" s="108">
        <v>1.1789379166666667</v>
      </c>
      <c r="J88" s="108">
        <v>0.5910620833333331</v>
      </c>
      <c r="K88" s="108">
        <v>1.8763875661375655</v>
      </c>
      <c r="L88" s="108">
        <v>1.7732039820398198</v>
      </c>
    </row>
    <row r="89" spans="1:12" ht="11.25" customHeight="1" x14ac:dyDescent="0.2">
      <c r="A89" s="83">
        <v>2006</v>
      </c>
      <c r="B89" s="108"/>
      <c r="C89" s="108"/>
      <c r="D89" s="108"/>
      <c r="E89" s="108"/>
      <c r="F89" s="108"/>
      <c r="G89" s="108"/>
      <c r="H89" s="108"/>
      <c r="I89" s="108"/>
      <c r="J89" s="108"/>
      <c r="K89" s="108"/>
      <c r="L89" s="108"/>
    </row>
    <row r="90" spans="1:12" ht="11.25" customHeight="1" x14ac:dyDescent="0.2">
      <c r="A90" s="12" t="s">
        <v>225</v>
      </c>
      <c r="B90" s="108">
        <v>1.98</v>
      </c>
      <c r="C90" s="108">
        <v>25.22</v>
      </c>
      <c r="D90" s="108">
        <v>55.75</v>
      </c>
      <c r="E90" s="108">
        <v>303.75</v>
      </c>
      <c r="F90" s="108">
        <f t="shared" ref="F90:F105" si="0">C90*1.55</f>
        <v>39.091000000000001</v>
      </c>
      <c r="G90" s="108">
        <f t="shared" ref="G90:G105" si="1">((+D90*13.5)/2000)*100</f>
        <v>37.631250000000001</v>
      </c>
      <c r="H90" s="108">
        <f t="shared" ref="H90:H105" si="2">((+E90*2.65)/2000)*100</f>
        <v>40.246874999999996</v>
      </c>
      <c r="I90" s="108">
        <f t="shared" ref="I90:I105" si="3">SUM(F90:H90)/100</f>
        <v>1.1696912499999998</v>
      </c>
      <c r="J90" s="108">
        <f t="shared" ref="J90:J105" si="4">B90-I90</f>
        <v>0.81030875000000013</v>
      </c>
      <c r="K90" s="108">
        <f t="shared" ref="K90:K153" si="5">J90/31.5*100</f>
        <v>2.5724087301587306</v>
      </c>
      <c r="L90" s="108">
        <f t="shared" ref="L90:L105" si="6">J90/33.333*100</f>
        <v>2.4309505595055954</v>
      </c>
    </row>
    <row r="91" spans="1:12" ht="11.25" customHeight="1" x14ac:dyDescent="0.2">
      <c r="A91" s="12" t="s">
        <v>226</v>
      </c>
      <c r="B91" s="108">
        <v>2.0699999999999998</v>
      </c>
      <c r="C91" s="108">
        <v>23.65</v>
      </c>
      <c r="D91" s="108">
        <v>57.75</v>
      </c>
      <c r="E91" s="108">
        <v>259.38</v>
      </c>
      <c r="F91" s="108">
        <f t="shared" si="0"/>
        <v>36.657499999999999</v>
      </c>
      <c r="G91" s="108">
        <f t="shared" si="1"/>
        <v>38.981250000000003</v>
      </c>
      <c r="H91" s="108">
        <f t="shared" si="2"/>
        <v>34.367849999999997</v>
      </c>
      <c r="I91" s="108">
        <f t="shared" si="3"/>
        <v>1.100066</v>
      </c>
      <c r="J91" s="108">
        <f t="shared" si="4"/>
        <v>0.96993399999999985</v>
      </c>
      <c r="K91" s="108">
        <f t="shared" si="5"/>
        <v>3.079155555555555</v>
      </c>
      <c r="L91" s="108">
        <f t="shared" si="6"/>
        <v>2.909831098310983</v>
      </c>
    </row>
    <row r="92" spans="1:12" ht="11.25" customHeight="1" x14ac:dyDescent="0.2">
      <c r="A92" s="12" t="s">
        <v>227</v>
      </c>
      <c r="B92" s="108">
        <v>2.04</v>
      </c>
      <c r="C92" s="108">
        <v>22.61</v>
      </c>
      <c r="D92" s="108">
        <v>61.63</v>
      </c>
      <c r="E92" s="108">
        <v>263.75</v>
      </c>
      <c r="F92" s="108">
        <f t="shared" si="0"/>
        <v>35.045499999999997</v>
      </c>
      <c r="G92" s="108">
        <f t="shared" si="1"/>
        <v>41.600250000000003</v>
      </c>
      <c r="H92" s="108">
        <f t="shared" si="2"/>
        <v>34.946874999999999</v>
      </c>
      <c r="I92" s="108">
        <f t="shared" si="3"/>
        <v>1.11592625</v>
      </c>
      <c r="J92" s="108">
        <f t="shared" si="4"/>
        <v>0.92407375000000003</v>
      </c>
      <c r="K92" s="108">
        <f t="shared" si="5"/>
        <v>2.9335674603174602</v>
      </c>
      <c r="L92" s="108">
        <f t="shared" si="6"/>
        <v>2.7722489724897255</v>
      </c>
    </row>
    <row r="93" spans="1:12" ht="11.25" customHeight="1" x14ac:dyDescent="0.2">
      <c r="A93" s="12" t="s">
        <v>221</v>
      </c>
      <c r="B93" s="108">
        <f>AVERAGE(B90:B92)</f>
        <v>2.0299999999999998</v>
      </c>
      <c r="C93" s="108">
        <f>AVERAGE(C90:C92)</f>
        <v>23.826666666666664</v>
      </c>
      <c r="D93" s="108">
        <f>AVERAGE(D90:D92)</f>
        <v>58.376666666666665</v>
      </c>
      <c r="E93" s="108">
        <f>AVERAGE(E90:E92)</f>
        <v>275.62666666666667</v>
      </c>
      <c r="F93" s="108">
        <f t="shared" si="0"/>
        <v>36.931333333333328</v>
      </c>
      <c r="G93" s="108">
        <f t="shared" si="1"/>
        <v>39.404250000000005</v>
      </c>
      <c r="H93" s="108">
        <f t="shared" si="2"/>
        <v>36.520533333333333</v>
      </c>
      <c r="I93" s="108">
        <f t="shared" si="3"/>
        <v>1.1285611666666666</v>
      </c>
      <c r="J93" s="108">
        <f t="shared" si="4"/>
        <v>0.90143883333333319</v>
      </c>
      <c r="K93" s="108">
        <f t="shared" si="5"/>
        <v>2.8617105820105815</v>
      </c>
      <c r="L93" s="108">
        <f t="shared" si="6"/>
        <v>2.7043435434354341</v>
      </c>
    </row>
    <row r="94" spans="1:12" ht="11.25" customHeight="1" x14ac:dyDescent="0.2">
      <c r="A94" s="83" t="s">
        <v>228</v>
      </c>
      <c r="B94" s="108">
        <v>2.1800000000000002</v>
      </c>
      <c r="C94" s="108">
        <v>23.19</v>
      </c>
      <c r="D94" s="108">
        <v>57.88</v>
      </c>
      <c r="E94" s="108">
        <v>250.63</v>
      </c>
      <c r="F94" s="108">
        <f t="shared" si="0"/>
        <v>35.944500000000005</v>
      </c>
      <c r="G94" s="108">
        <f t="shared" si="1"/>
        <v>39.068999999999996</v>
      </c>
      <c r="H94" s="108">
        <f t="shared" si="2"/>
        <v>33.208475</v>
      </c>
      <c r="I94" s="108">
        <f t="shared" si="3"/>
        <v>1.0822197499999999</v>
      </c>
      <c r="J94" s="108">
        <f t="shared" si="4"/>
        <v>1.0977802500000002</v>
      </c>
      <c r="K94" s="108">
        <f t="shared" si="5"/>
        <v>3.4850166666666675</v>
      </c>
      <c r="L94" s="108">
        <f t="shared" si="6"/>
        <v>3.2933736837368381</v>
      </c>
    </row>
    <row r="95" spans="1:12" ht="11.25" customHeight="1" x14ac:dyDescent="0.2">
      <c r="A95" s="12" t="s">
        <v>229</v>
      </c>
      <c r="B95" s="108">
        <v>2.2200000000000002</v>
      </c>
      <c r="C95" s="108">
        <v>25.25</v>
      </c>
      <c r="D95" s="108">
        <v>60.38</v>
      </c>
      <c r="E95" s="108">
        <v>251.7</v>
      </c>
      <c r="F95" s="108">
        <f t="shared" si="0"/>
        <v>39.137500000000003</v>
      </c>
      <c r="G95" s="108">
        <f t="shared" si="1"/>
        <v>40.756500000000003</v>
      </c>
      <c r="H95" s="108">
        <f t="shared" si="2"/>
        <v>33.350249999999996</v>
      </c>
      <c r="I95" s="108">
        <f t="shared" si="3"/>
        <v>1.1324425</v>
      </c>
      <c r="J95" s="108">
        <f t="shared" si="4"/>
        <v>1.0875575000000002</v>
      </c>
      <c r="K95" s="108">
        <f t="shared" si="5"/>
        <v>3.4525634920634927</v>
      </c>
      <c r="L95" s="108">
        <f t="shared" si="6"/>
        <v>3.2627051270512712</v>
      </c>
    </row>
    <row r="96" spans="1:12" ht="11.25" customHeight="1" x14ac:dyDescent="0.2">
      <c r="A96" s="12" t="s">
        <v>230</v>
      </c>
      <c r="B96" s="108">
        <v>2.15</v>
      </c>
      <c r="C96" s="108">
        <v>25.7</v>
      </c>
      <c r="D96" s="108">
        <v>58.25</v>
      </c>
      <c r="E96" s="108">
        <v>250</v>
      </c>
      <c r="F96" s="108">
        <f t="shared" si="0"/>
        <v>39.835000000000001</v>
      </c>
      <c r="G96" s="108">
        <f t="shared" si="1"/>
        <v>39.318750000000001</v>
      </c>
      <c r="H96" s="108">
        <f t="shared" si="2"/>
        <v>33.125</v>
      </c>
      <c r="I96" s="108">
        <f t="shared" si="3"/>
        <v>1.1227875</v>
      </c>
      <c r="J96" s="108">
        <f t="shared" si="4"/>
        <v>1.0272124999999999</v>
      </c>
      <c r="K96" s="108">
        <f t="shared" si="5"/>
        <v>3.2609920634920631</v>
      </c>
      <c r="L96" s="108">
        <f t="shared" si="6"/>
        <v>3.0816683166831664</v>
      </c>
    </row>
    <row r="97" spans="1:12" ht="11.25" customHeight="1" x14ac:dyDescent="0.2">
      <c r="A97" s="12" t="s">
        <v>222</v>
      </c>
      <c r="B97" s="108">
        <f>AVERAGE(B94:B96)</f>
        <v>2.1833333333333336</v>
      </c>
      <c r="C97" s="108">
        <f>AVERAGE(C94:C96)</f>
        <v>24.713333333333335</v>
      </c>
      <c r="D97" s="108">
        <f>AVERAGE(D94:D96)</f>
        <v>58.836666666666666</v>
      </c>
      <c r="E97" s="108">
        <f>AVERAGE(E94:E96)</f>
        <v>250.77666666666664</v>
      </c>
      <c r="F97" s="108">
        <f t="shared" si="0"/>
        <v>38.305666666666667</v>
      </c>
      <c r="G97" s="108">
        <f t="shared" si="1"/>
        <v>39.714749999999995</v>
      </c>
      <c r="H97" s="108">
        <f t="shared" si="2"/>
        <v>33.227908333333325</v>
      </c>
      <c r="I97" s="108">
        <f t="shared" si="3"/>
        <v>1.1124832499999999</v>
      </c>
      <c r="J97" s="108">
        <f t="shared" si="4"/>
        <v>1.0708500833333336</v>
      </c>
      <c r="K97" s="108">
        <f t="shared" si="5"/>
        <v>3.3995240740740749</v>
      </c>
      <c r="L97" s="108">
        <f t="shared" si="6"/>
        <v>3.2125823758237595</v>
      </c>
    </row>
    <row r="98" spans="1:12" ht="11.25" customHeight="1" x14ac:dyDescent="0.2">
      <c r="A98" s="12" t="s">
        <v>231</v>
      </c>
      <c r="B98" s="108">
        <v>2.2200000000000002</v>
      </c>
      <c r="C98" s="108">
        <v>25.75</v>
      </c>
      <c r="D98" s="108">
        <v>56.13</v>
      </c>
      <c r="E98" s="108">
        <v>240</v>
      </c>
      <c r="F98" s="108">
        <f t="shared" si="0"/>
        <v>39.912500000000001</v>
      </c>
      <c r="G98" s="108">
        <f t="shared" si="1"/>
        <v>37.887749999999997</v>
      </c>
      <c r="H98" s="108">
        <f t="shared" si="2"/>
        <v>31.8</v>
      </c>
      <c r="I98" s="108">
        <f t="shared" si="3"/>
        <v>1.0960025</v>
      </c>
      <c r="J98" s="108">
        <f t="shared" si="4"/>
        <v>1.1239975000000002</v>
      </c>
      <c r="K98" s="108">
        <f t="shared" si="5"/>
        <v>3.5682460317460323</v>
      </c>
      <c r="L98" s="108">
        <f t="shared" si="6"/>
        <v>3.3720262202622031</v>
      </c>
    </row>
    <row r="99" spans="1:12" ht="11.25" customHeight="1" x14ac:dyDescent="0.2">
      <c r="A99" s="83" t="s">
        <v>232</v>
      </c>
      <c r="B99" s="108">
        <v>2.0699999999999998</v>
      </c>
      <c r="C99" s="108">
        <v>25.42</v>
      </c>
      <c r="D99" s="108">
        <v>56</v>
      </c>
      <c r="E99" s="108">
        <v>229.25</v>
      </c>
      <c r="F99" s="108">
        <f t="shared" si="0"/>
        <v>39.401000000000003</v>
      </c>
      <c r="G99" s="108">
        <f t="shared" si="1"/>
        <v>37.799999999999997</v>
      </c>
      <c r="H99" s="108">
        <f t="shared" si="2"/>
        <v>30.375624999999996</v>
      </c>
      <c r="I99" s="108">
        <f t="shared" si="3"/>
        <v>1.07576625</v>
      </c>
      <c r="J99" s="108">
        <f t="shared" si="4"/>
        <v>0.99423374999999981</v>
      </c>
      <c r="K99" s="108">
        <f t="shared" si="5"/>
        <v>3.1562976190476184</v>
      </c>
      <c r="L99" s="108">
        <f t="shared" si="6"/>
        <v>2.9827310773107727</v>
      </c>
    </row>
    <row r="100" spans="1:12" ht="11.25" customHeight="1" x14ac:dyDescent="0.2">
      <c r="A100" s="83" t="s">
        <v>233</v>
      </c>
      <c r="B100" s="108">
        <v>2.21</v>
      </c>
      <c r="C100" s="108">
        <v>24.71</v>
      </c>
      <c r="D100" s="108">
        <v>55.9</v>
      </c>
      <c r="E100" s="108">
        <v>237.5</v>
      </c>
      <c r="F100" s="108">
        <f t="shared" si="0"/>
        <v>38.3005</v>
      </c>
      <c r="G100" s="108">
        <f t="shared" si="1"/>
        <v>37.732499999999995</v>
      </c>
      <c r="H100" s="108">
        <f t="shared" si="2"/>
        <v>31.46875</v>
      </c>
      <c r="I100" s="108">
        <f t="shared" si="3"/>
        <v>1.0750175</v>
      </c>
      <c r="J100" s="108">
        <f t="shared" si="4"/>
        <v>1.1349825</v>
      </c>
      <c r="K100" s="108">
        <f t="shared" si="5"/>
        <v>3.6031190476190473</v>
      </c>
      <c r="L100" s="108">
        <f t="shared" si="6"/>
        <v>3.4049815498154987</v>
      </c>
    </row>
    <row r="101" spans="1:12" ht="11.25" customHeight="1" x14ac:dyDescent="0.2">
      <c r="A101" s="83" t="s">
        <v>223</v>
      </c>
      <c r="B101" s="108">
        <f>AVERAGE(B98:B100)</f>
        <v>2.1666666666666665</v>
      </c>
      <c r="C101" s="108">
        <f>AVERAGE(C98:C100)</f>
        <v>25.293333333333333</v>
      </c>
      <c r="D101" s="108">
        <f>AVERAGE(D98:D100)</f>
        <v>56.01</v>
      </c>
      <c r="E101" s="108">
        <f>AVERAGE(E98:E100)</f>
        <v>235.58333333333334</v>
      </c>
      <c r="F101" s="108">
        <f t="shared" si="0"/>
        <v>39.204666666666668</v>
      </c>
      <c r="G101" s="108">
        <f t="shared" si="1"/>
        <v>37.806750000000001</v>
      </c>
      <c r="H101" s="108">
        <f t="shared" si="2"/>
        <v>31.21479166666667</v>
      </c>
      <c r="I101" s="108">
        <f t="shared" si="3"/>
        <v>1.0822620833333334</v>
      </c>
      <c r="J101" s="108">
        <f t="shared" si="4"/>
        <v>1.0844045833333331</v>
      </c>
      <c r="K101" s="108">
        <f t="shared" si="5"/>
        <v>3.4425542328042318</v>
      </c>
      <c r="L101" s="108">
        <f t="shared" si="6"/>
        <v>3.2532462824628237</v>
      </c>
    </row>
    <row r="102" spans="1:12" ht="11.25" customHeight="1" x14ac:dyDescent="0.2">
      <c r="A102" s="12" t="s">
        <v>234</v>
      </c>
      <c r="B102" s="108">
        <v>2.82</v>
      </c>
      <c r="C102" s="108">
        <v>24.7</v>
      </c>
      <c r="D102" s="108">
        <v>60.2</v>
      </c>
      <c r="E102" s="108">
        <v>272.2</v>
      </c>
      <c r="F102" s="108">
        <f t="shared" si="0"/>
        <v>38.284999999999997</v>
      </c>
      <c r="G102" s="108">
        <f t="shared" si="1"/>
        <v>40.635000000000005</v>
      </c>
      <c r="H102" s="108">
        <f t="shared" si="2"/>
        <v>36.066499999999998</v>
      </c>
      <c r="I102" s="108">
        <f t="shared" si="3"/>
        <v>1.1498650000000001</v>
      </c>
      <c r="J102" s="108">
        <f t="shared" si="4"/>
        <v>1.6701349999999997</v>
      </c>
      <c r="K102" s="108">
        <f t="shared" si="5"/>
        <v>5.302015873015872</v>
      </c>
      <c r="L102" s="108">
        <f t="shared" si="6"/>
        <v>5.0104551045510446</v>
      </c>
    </row>
    <row r="103" spans="1:12" ht="11.25" customHeight="1" x14ac:dyDescent="0.2">
      <c r="A103" s="12" t="s">
        <v>235</v>
      </c>
      <c r="B103" s="108">
        <v>3.43</v>
      </c>
      <c r="C103" s="108">
        <v>26.47</v>
      </c>
      <c r="D103" s="108">
        <v>68.63</v>
      </c>
      <c r="E103" s="108">
        <v>306.25</v>
      </c>
      <c r="F103" s="108">
        <f t="shared" si="0"/>
        <v>41.028500000000001</v>
      </c>
      <c r="G103" s="108">
        <f t="shared" si="1"/>
        <v>46.325249999999997</v>
      </c>
      <c r="H103" s="108">
        <f t="shared" si="2"/>
        <v>40.578125</v>
      </c>
      <c r="I103" s="108">
        <f t="shared" si="3"/>
        <v>1.2793187499999998</v>
      </c>
      <c r="J103" s="108">
        <f t="shared" si="4"/>
        <v>2.1506812500000003</v>
      </c>
      <c r="K103" s="108">
        <f t="shared" si="5"/>
        <v>6.8275595238095246</v>
      </c>
      <c r="L103" s="108">
        <f t="shared" si="6"/>
        <v>6.4521082710827127</v>
      </c>
    </row>
    <row r="104" spans="1:12" ht="11.25" customHeight="1" x14ac:dyDescent="0.2">
      <c r="A104" s="12" t="s">
        <v>236</v>
      </c>
      <c r="B104" s="108">
        <v>3.53</v>
      </c>
      <c r="C104" s="108">
        <v>28.05</v>
      </c>
      <c r="D104" s="108">
        <v>69.88</v>
      </c>
      <c r="E104" s="108">
        <v>314.31</v>
      </c>
      <c r="F104" s="108">
        <f t="shared" si="0"/>
        <v>43.477499999999999</v>
      </c>
      <c r="G104" s="108">
        <f t="shared" si="1"/>
        <v>47.168999999999997</v>
      </c>
      <c r="H104" s="108">
        <f t="shared" si="2"/>
        <v>41.646074999999996</v>
      </c>
      <c r="I104" s="108">
        <f t="shared" si="3"/>
        <v>1.32292575</v>
      </c>
      <c r="J104" s="108">
        <f t="shared" si="4"/>
        <v>2.2070742499999998</v>
      </c>
      <c r="K104" s="108">
        <f t="shared" si="5"/>
        <v>7.0065849206349204</v>
      </c>
      <c r="L104" s="108">
        <f t="shared" si="6"/>
        <v>6.6212889628896283</v>
      </c>
    </row>
    <row r="105" spans="1:12" ht="11.25" customHeight="1" x14ac:dyDescent="0.2">
      <c r="A105" s="12" t="s">
        <v>224</v>
      </c>
      <c r="B105" s="108">
        <f>AVERAGE(B102:B104)</f>
        <v>3.26</v>
      </c>
      <c r="C105" s="108">
        <f>AVERAGE(C102:C104)</f>
        <v>26.406666666666666</v>
      </c>
      <c r="D105" s="108">
        <f>AVERAGE(D102:D104)</f>
        <v>66.236666666666665</v>
      </c>
      <c r="E105" s="108">
        <f>AVERAGE(E102:E104)</f>
        <v>297.58666666666664</v>
      </c>
      <c r="F105" s="108">
        <f t="shared" si="0"/>
        <v>40.930333333333337</v>
      </c>
      <c r="G105" s="108">
        <f t="shared" si="1"/>
        <v>44.70975</v>
      </c>
      <c r="H105" s="108">
        <f t="shared" si="2"/>
        <v>39.430233333333334</v>
      </c>
      <c r="I105" s="108">
        <f t="shared" si="3"/>
        <v>1.2507031666666668</v>
      </c>
      <c r="J105" s="108">
        <f t="shared" si="4"/>
        <v>2.009296833333333</v>
      </c>
      <c r="K105" s="108">
        <f t="shared" si="5"/>
        <v>6.3787201058201042</v>
      </c>
      <c r="L105" s="108">
        <f t="shared" si="6"/>
        <v>6.027950779507794</v>
      </c>
    </row>
    <row r="106" spans="1:12" ht="11.25" customHeight="1" x14ac:dyDescent="0.2">
      <c r="A106" s="83">
        <v>2007</v>
      </c>
      <c r="B106" s="108"/>
      <c r="C106" s="108"/>
      <c r="D106" s="108"/>
      <c r="E106" s="108"/>
      <c r="F106" s="108"/>
      <c r="G106" s="108"/>
      <c r="H106" s="108"/>
      <c r="I106" s="108"/>
      <c r="J106" s="108"/>
      <c r="K106" s="108"/>
      <c r="L106" s="108"/>
    </row>
    <row r="107" spans="1:12" ht="11.25" customHeight="1" x14ac:dyDescent="0.2">
      <c r="A107" s="12" t="s">
        <v>225</v>
      </c>
      <c r="B107" s="108">
        <v>3.66</v>
      </c>
      <c r="C107" s="108">
        <v>28.05</v>
      </c>
      <c r="D107" s="108">
        <v>92</v>
      </c>
      <c r="E107" s="108">
        <v>333</v>
      </c>
      <c r="F107" s="108">
        <f t="shared" ref="F107:F121" si="7">C107*1.55</f>
        <v>43.477499999999999</v>
      </c>
      <c r="G107" s="108">
        <f t="shared" ref="G107:G121" si="8">((+D107*13.5)/2000)*100</f>
        <v>62.1</v>
      </c>
      <c r="H107" s="108">
        <f t="shared" ref="H107:H121" si="9">((+E107*2.65)/2000)*100</f>
        <v>44.122499999999995</v>
      </c>
      <c r="I107" s="108">
        <f t="shared" ref="I107:I118" si="10">SUM(F107:H107)/100</f>
        <v>1.4969999999999999</v>
      </c>
      <c r="J107" s="108">
        <f t="shared" ref="J107:J118" si="11">B107-I107</f>
        <v>2.1630000000000003</v>
      </c>
      <c r="K107" s="108">
        <f t="shared" si="5"/>
        <v>6.866666666666668</v>
      </c>
      <c r="L107" s="108">
        <f t="shared" ref="L107:L118" si="12">J107/33.333*100</f>
        <v>6.4890648906489075</v>
      </c>
    </row>
    <row r="108" spans="1:12" ht="11.25" customHeight="1" x14ac:dyDescent="0.2">
      <c r="A108" s="12" t="s">
        <v>226</v>
      </c>
      <c r="B108" s="108">
        <v>3.9</v>
      </c>
      <c r="C108" s="108">
        <v>28.66</v>
      </c>
      <c r="D108" s="108">
        <v>85.38</v>
      </c>
      <c r="E108" s="108">
        <v>346.88</v>
      </c>
      <c r="F108" s="108">
        <f t="shared" si="7"/>
        <v>44.423000000000002</v>
      </c>
      <c r="G108" s="108">
        <f t="shared" si="8"/>
        <v>57.631499999999988</v>
      </c>
      <c r="H108" s="108">
        <f t="shared" si="9"/>
        <v>45.961599999999997</v>
      </c>
      <c r="I108" s="108">
        <f t="shared" si="10"/>
        <v>1.4801609999999998</v>
      </c>
      <c r="J108" s="108">
        <f t="shared" si="11"/>
        <v>2.4198390000000001</v>
      </c>
      <c r="K108" s="108">
        <f t="shared" si="5"/>
        <v>7.6820285714285719</v>
      </c>
      <c r="L108" s="108">
        <f t="shared" si="12"/>
        <v>7.2595895958959602</v>
      </c>
    </row>
    <row r="109" spans="1:12" ht="11.25" customHeight="1" x14ac:dyDescent="0.2">
      <c r="A109" s="12" t="s">
        <v>227</v>
      </c>
      <c r="B109" s="108">
        <v>3.76</v>
      </c>
      <c r="C109" s="108">
        <v>29.08</v>
      </c>
      <c r="D109" s="108">
        <v>84.94</v>
      </c>
      <c r="E109" s="108">
        <v>361.5</v>
      </c>
      <c r="F109" s="108">
        <f t="shared" si="7"/>
        <v>45.073999999999998</v>
      </c>
      <c r="G109" s="108">
        <f t="shared" si="8"/>
        <v>57.334499999999998</v>
      </c>
      <c r="H109" s="108">
        <f t="shared" si="9"/>
        <v>47.89875</v>
      </c>
      <c r="I109" s="108">
        <f t="shared" si="10"/>
        <v>1.5030725</v>
      </c>
      <c r="J109" s="108">
        <f t="shared" si="11"/>
        <v>2.2569274999999998</v>
      </c>
      <c r="K109" s="108">
        <f t="shared" si="5"/>
        <v>7.1648492063492055</v>
      </c>
      <c r="L109" s="108">
        <f t="shared" si="12"/>
        <v>6.7708502085020843</v>
      </c>
    </row>
    <row r="110" spans="1:12" ht="11.25" customHeight="1" x14ac:dyDescent="0.2">
      <c r="A110" s="12" t="s">
        <v>221</v>
      </c>
      <c r="B110" s="108">
        <f>AVERAGE(B107:B109)</f>
        <v>3.7733333333333334</v>
      </c>
      <c r="C110" s="108">
        <f>AVERAGE(C107:C109)</f>
        <v>28.596666666666664</v>
      </c>
      <c r="D110" s="108">
        <f>AVERAGE(D107:D109)</f>
        <v>87.44</v>
      </c>
      <c r="E110" s="108">
        <f>AVERAGE(E107:E109)</f>
        <v>347.12666666666672</v>
      </c>
      <c r="F110" s="108">
        <f t="shared" si="7"/>
        <v>44.324833333333331</v>
      </c>
      <c r="G110" s="108">
        <f t="shared" si="8"/>
        <v>59.022000000000006</v>
      </c>
      <c r="H110" s="108">
        <f t="shared" si="9"/>
        <v>45.994283333333343</v>
      </c>
      <c r="I110" s="108">
        <f t="shared" si="10"/>
        <v>1.4934111666666667</v>
      </c>
      <c r="J110" s="108">
        <f t="shared" si="11"/>
        <v>2.2799221666666667</v>
      </c>
      <c r="K110" s="108">
        <f t="shared" si="5"/>
        <v>7.2378481481481485</v>
      </c>
      <c r="L110" s="108">
        <f t="shared" si="12"/>
        <v>6.8398348983489843</v>
      </c>
    </row>
    <row r="111" spans="1:12" ht="11.25" customHeight="1" x14ac:dyDescent="0.2">
      <c r="A111" s="83" t="s">
        <v>228</v>
      </c>
      <c r="B111" s="108">
        <v>3.36</v>
      </c>
      <c r="C111" s="108">
        <v>29.93</v>
      </c>
      <c r="D111" s="108">
        <v>72.819999999999993</v>
      </c>
      <c r="E111" s="108">
        <v>363.33</v>
      </c>
      <c r="F111" s="108">
        <f t="shared" si="7"/>
        <v>46.391500000000001</v>
      </c>
      <c r="G111" s="108">
        <f t="shared" si="8"/>
        <v>49.153499999999994</v>
      </c>
      <c r="H111" s="108">
        <f t="shared" si="9"/>
        <v>48.141224999999999</v>
      </c>
      <c r="I111" s="108">
        <f t="shared" si="10"/>
        <v>1.4368622499999999</v>
      </c>
      <c r="J111" s="108">
        <f t="shared" si="11"/>
        <v>1.92313775</v>
      </c>
      <c r="K111" s="108">
        <f t="shared" si="5"/>
        <v>6.1051992063492069</v>
      </c>
      <c r="L111" s="108">
        <f t="shared" si="12"/>
        <v>5.7694709447094477</v>
      </c>
    </row>
    <row r="112" spans="1:12" ht="11.25" customHeight="1" x14ac:dyDescent="0.2">
      <c r="A112" s="12" t="s">
        <v>229</v>
      </c>
      <c r="B112" s="108">
        <v>3.52</v>
      </c>
      <c r="C112" s="108">
        <v>31.56</v>
      </c>
      <c r="D112" s="108">
        <v>59.5</v>
      </c>
      <c r="E112" s="108">
        <v>344</v>
      </c>
      <c r="F112" s="108">
        <f t="shared" si="7"/>
        <v>48.917999999999999</v>
      </c>
      <c r="G112" s="108">
        <f t="shared" si="8"/>
        <v>40.162500000000001</v>
      </c>
      <c r="H112" s="108">
        <f t="shared" si="9"/>
        <v>45.580000000000005</v>
      </c>
      <c r="I112" s="108">
        <f t="shared" si="10"/>
        <v>1.3466050000000001</v>
      </c>
      <c r="J112" s="108">
        <f t="shared" si="11"/>
        <v>2.1733950000000002</v>
      </c>
      <c r="K112" s="108">
        <f t="shared" si="5"/>
        <v>6.8996666666666675</v>
      </c>
      <c r="L112" s="108">
        <f t="shared" si="12"/>
        <v>6.5202502025020257</v>
      </c>
    </row>
    <row r="113" spans="1:12" ht="11.25" customHeight="1" x14ac:dyDescent="0.2">
      <c r="A113" s="12" t="s">
        <v>230</v>
      </c>
      <c r="B113" s="108">
        <v>3.68</v>
      </c>
      <c r="C113" s="108">
        <v>34.71</v>
      </c>
      <c r="D113" s="108">
        <v>62.25</v>
      </c>
      <c r="E113" s="108">
        <v>352.75</v>
      </c>
      <c r="F113" s="108">
        <f t="shared" si="7"/>
        <v>53.8005</v>
      </c>
      <c r="G113" s="108">
        <f t="shared" si="8"/>
        <v>42.018749999999997</v>
      </c>
      <c r="H113" s="108">
        <f t="shared" si="9"/>
        <v>46.739375000000003</v>
      </c>
      <c r="I113" s="108">
        <f t="shared" si="10"/>
        <v>1.4255862500000001</v>
      </c>
      <c r="J113" s="108">
        <f t="shared" si="11"/>
        <v>2.2544137500000003</v>
      </c>
      <c r="K113" s="108">
        <f t="shared" si="5"/>
        <v>7.1568690476190477</v>
      </c>
      <c r="L113" s="108">
        <f t="shared" si="12"/>
        <v>6.7633088830888326</v>
      </c>
    </row>
    <row r="114" spans="1:12" ht="11.25" customHeight="1" x14ac:dyDescent="0.2">
      <c r="A114" s="12" t="s">
        <v>222</v>
      </c>
      <c r="B114" s="108">
        <f>AVERAGE(B111:B113)</f>
        <v>3.52</v>
      </c>
      <c r="C114" s="108">
        <f>AVERAGE(C111:C113)</f>
        <v>32.066666666666663</v>
      </c>
      <c r="D114" s="108">
        <f>AVERAGE(D111:D113)</f>
        <v>64.856666666666669</v>
      </c>
      <c r="E114" s="108">
        <f>AVERAGE(E111:E113)</f>
        <v>353.35999999999996</v>
      </c>
      <c r="F114" s="108">
        <f t="shared" si="7"/>
        <v>49.703333333333326</v>
      </c>
      <c r="G114" s="108">
        <f t="shared" si="8"/>
        <v>43.77825</v>
      </c>
      <c r="H114" s="108">
        <f t="shared" si="9"/>
        <v>46.820199999999993</v>
      </c>
      <c r="I114" s="108">
        <f t="shared" si="10"/>
        <v>1.4030178333333334</v>
      </c>
      <c r="J114" s="108">
        <f t="shared" si="11"/>
        <v>2.1169821666666664</v>
      </c>
      <c r="K114" s="108">
        <f t="shared" si="5"/>
        <v>6.7205783068783056</v>
      </c>
      <c r="L114" s="108">
        <f t="shared" si="12"/>
        <v>6.3510100101000999</v>
      </c>
    </row>
    <row r="115" spans="1:12" ht="11.25" customHeight="1" x14ac:dyDescent="0.2">
      <c r="A115" s="12" t="s">
        <v>231</v>
      </c>
      <c r="B115" s="108">
        <v>3.03</v>
      </c>
      <c r="C115" s="108">
        <v>37.25</v>
      </c>
      <c r="D115" s="108">
        <v>66.400000000000006</v>
      </c>
      <c r="E115" s="108">
        <v>398.5</v>
      </c>
      <c r="F115" s="108">
        <f t="shared" si="7"/>
        <v>57.737500000000004</v>
      </c>
      <c r="G115" s="108">
        <f t="shared" si="8"/>
        <v>44.820000000000007</v>
      </c>
      <c r="H115" s="108">
        <f t="shared" si="9"/>
        <v>52.801249999999989</v>
      </c>
      <c r="I115" s="108">
        <f t="shared" si="10"/>
        <v>1.5535874999999999</v>
      </c>
      <c r="J115" s="108">
        <f t="shared" si="11"/>
        <v>1.4764124999999999</v>
      </c>
      <c r="K115" s="108">
        <f t="shared" si="5"/>
        <v>4.6870238095238088</v>
      </c>
      <c r="L115" s="108">
        <f t="shared" si="12"/>
        <v>4.4292817928179282</v>
      </c>
    </row>
    <row r="116" spans="1:12" ht="11.25" customHeight="1" x14ac:dyDescent="0.2">
      <c r="A116" s="83" t="s">
        <v>232</v>
      </c>
      <c r="B116" s="108">
        <v>3.08</v>
      </c>
      <c r="C116" s="108">
        <v>39.61</v>
      </c>
      <c r="D116" s="108">
        <v>75</v>
      </c>
      <c r="E116" s="108">
        <v>404.38</v>
      </c>
      <c r="F116" s="108">
        <f t="shared" si="7"/>
        <v>61.395499999999998</v>
      </c>
      <c r="G116" s="108">
        <f t="shared" si="8"/>
        <v>50.625</v>
      </c>
      <c r="H116" s="108">
        <f t="shared" si="9"/>
        <v>53.580349999999996</v>
      </c>
      <c r="I116" s="108">
        <f t="shared" si="10"/>
        <v>1.6560084999999998</v>
      </c>
      <c r="J116" s="108">
        <f t="shared" si="11"/>
        <v>1.4239915000000003</v>
      </c>
      <c r="K116" s="108">
        <f t="shared" si="5"/>
        <v>4.520607936507937</v>
      </c>
      <c r="L116" s="108">
        <f t="shared" si="12"/>
        <v>4.2720172201722031</v>
      </c>
    </row>
    <row r="117" spans="1:12" ht="11.25" customHeight="1" x14ac:dyDescent="0.2">
      <c r="A117" s="83" t="s">
        <v>233</v>
      </c>
      <c r="B117" s="108">
        <v>3.15</v>
      </c>
      <c r="C117" s="108">
        <v>43.61</v>
      </c>
      <c r="D117" s="108">
        <v>85.5</v>
      </c>
      <c r="E117" s="108">
        <v>414.38</v>
      </c>
      <c r="F117" s="108">
        <f t="shared" si="7"/>
        <v>67.595500000000001</v>
      </c>
      <c r="G117" s="108">
        <f t="shared" si="8"/>
        <v>57.712499999999999</v>
      </c>
      <c r="H117" s="108">
        <f t="shared" si="9"/>
        <v>54.905349999999999</v>
      </c>
      <c r="I117" s="108">
        <f t="shared" si="10"/>
        <v>1.8021334999999998</v>
      </c>
      <c r="J117" s="108">
        <f t="shared" si="11"/>
        <v>1.3478665000000001</v>
      </c>
      <c r="K117" s="108">
        <f t="shared" si="5"/>
        <v>4.2789412698412699</v>
      </c>
      <c r="L117" s="108">
        <f t="shared" si="12"/>
        <v>4.0436399363993649</v>
      </c>
    </row>
    <row r="118" spans="1:12" ht="11.25" customHeight="1" x14ac:dyDescent="0.2">
      <c r="A118" s="83" t="s">
        <v>223</v>
      </c>
      <c r="B118" s="108">
        <f>AVERAGE(B115:B117)</f>
        <v>3.0866666666666664</v>
      </c>
      <c r="C118" s="108">
        <f>AVERAGE(C115:C117)</f>
        <v>40.156666666666666</v>
      </c>
      <c r="D118" s="108">
        <f>AVERAGE(D115:D117)</f>
        <v>75.63333333333334</v>
      </c>
      <c r="E118" s="108">
        <f>AVERAGE(E115:E117)</f>
        <v>405.75333333333333</v>
      </c>
      <c r="F118" s="108">
        <f t="shared" si="7"/>
        <v>62.242833333333337</v>
      </c>
      <c r="G118" s="108">
        <f t="shared" si="8"/>
        <v>51.052500000000002</v>
      </c>
      <c r="H118" s="108">
        <f t="shared" si="9"/>
        <v>53.762316666666663</v>
      </c>
      <c r="I118" s="108">
        <f t="shared" si="10"/>
        <v>1.6705764999999999</v>
      </c>
      <c r="J118" s="108">
        <f t="shared" si="11"/>
        <v>1.4160901666666665</v>
      </c>
      <c r="K118" s="108">
        <f t="shared" si="5"/>
        <v>4.495524338624338</v>
      </c>
      <c r="L118" s="108">
        <f t="shared" si="12"/>
        <v>4.2483129831298312</v>
      </c>
    </row>
    <row r="119" spans="1:12" ht="11.25" customHeight="1" x14ac:dyDescent="0.2">
      <c r="A119" s="12" t="s">
        <v>234</v>
      </c>
      <c r="B119" s="108">
        <v>3.28</v>
      </c>
      <c r="C119" s="108">
        <v>52.5</v>
      </c>
      <c r="D119" s="108">
        <v>105</v>
      </c>
      <c r="E119" s="108">
        <v>472.5</v>
      </c>
      <c r="F119" s="108">
        <f t="shared" si="7"/>
        <v>81.375</v>
      </c>
      <c r="G119" s="108">
        <f t="shared" si="8"/>
        <v>70.875</v>
      </c>
      <c r="H119" s="108">
        <f t="shared" si="9"/>
        <v>62.606249999999996</v>
      </c>
      <c r="I119" s="108">
        <f>SUM(F119:H119)/100</f>
        <v>2.1485624999999997</v>
      </c>
      <c r="J119" s="108">
        <f>B119-I119</f>
        <v>1.1314375000000001</v>
      </c>
      <c r="K119" s="108">
        <f t="shared" si="5"/>
        <v>3.5918650793650793</v>
      </c>
      <c r="L119" s="108">
        <f>J119/33.333*100</f>
        <v>3.3943464434644346</v>
      </c>
    </row>
    <row r="120" spans="1:12" ht="11.25" customHeight="1" x14ac:dyDescent="0.2">
      <c r="A120" s="12" t="s">
        <v>235</v>
      </c>
      <c r="B120" s="108">
        <v>3.66</v>
      </c>
      <c r="C120" s="108">
        <v>56.32</v>
      </c>
      <c r="D120" s="108">
        <v>129.38</v>
      </c>
      <c r="E120" s="108">
        <v>495.63</v>
      </c>
      <c r="F120" s="108">
        <f t="shared" si="7"/>
        <v>87.296000000000006</v>
      </c>
      <c r="G120" s="108">
        <f t="shared" si="8"/>
        <v>87.331499999999991</v>
      </c>
      <c r="H120" s="108">
        <f t="shared" si="9"/>
        <v>65.670974999999999</v>
      </c>
      <c r="I120" s="108">
        <f>SUM(F120:H120)/100</f>
        <v>2.4029847499999999</v>
      </c>
      <c r="J120" s="108">
        <f>B120-I120</f>
        <v>1.2570152500000003</v>
      </c>
      <c r="K120" s="108">
        <f t="shared" si="5"/>
        <v>3.9905246031746042</v>
      </c>
      <c r="L120" s="108">
        <f>J120/33.333*100</f>
        <v>3.7710834608346095</v>
      </c>
    </row>
    <row r="121" spans="1:12" ht="11.25" customHeight="1" x14ac:dyDescent="0.2">
      <c r="A121" s="12" t="s">
        <v>236</v>
      </c>
      <c r="B121" s="108">
        <v>4.03</v>
      </c>
      <c r="C121" s="108">
        <v>59.47</v>
      </c>
      <c r="D121" s="108">
        <v>134.16999999999999</v>
      </c>
      <c r="E121" s="108">
        <v>540.79</v>
      </c>
      <c r="F121" s="108">
        <f t="shared" si="7"/>
        <v>92.1785</v>
      </c>
      <c r="G121" s="108">
        <f t="shared" si="8"/>
        <v>90.564749999999989</v>
      </c>
      <c r="H121" s="108">
        <f t="shared" si="9"/>
        <v>71.654674999999997</v>
      </c>
      <c r="I121" s="108">
        <f>SUM(F121:H121)/100</f>
        <v>2.54397925</v>
      </c>
      <c r="J121" s="108">
        <f>B121-I121</f>
        <v>1.4860207500000002</v>
      </c>
      <c r="K121" s="108">
        <f t="shared" si="5"/>
        <v>4.7175261904761916</v>
      </c>
      <c r="L121" s="108">
        <f>J121/33.333*100</f>
        <v>4.458106831068311</v>
      </c>
    </row>
    <row r="122" spans="1:12" ht="11.25" customHeight="1" x14ac:dyDescent="0.2">
      <c r="A122" s="12" t="s">
        <v>224</v>
      </c>
      <c r="B122" s="108">
        <f>AVERAGE(B119:B121)</f>
        <v>3.6566666666666663</v>
      </c>
      <c r="C122" s="108">
        <f>AVERAGE(C119:C121)</f>
        <v>56.096666666666664</v>
      </c>
      <c r="D122" s="108">
        <f>AVERAGE(D119:D121)</f>
        <v>122.84999999999998</v>
      </c>
      <c r="E122" s="108">
        <f>AVERAGE(E119:E121)</f>
        <v>502.97333333333336</v>
      </c>
      <c r="F122" s="108">
        <f>C122*1.55</f>
        <v>86.949833333333331</v>
      </c>
      <c r="G122" s="108">
        <f>((+D122*13.5)/2000)*100</f>
        <v>82.923749999999984</v>
      </c>
      <c r="H122" s="108">
        <f>((+E122*2.65)/2000)*100</f>
        <v>66.643966666666671</v>
      </c>
      <c r="I122" s="108">
        <f>SUM(F122:H122)/100</f>
        <v>2.3651754999999999</v>
      </c>
      <c r="J122" s="108">
        <f>B122-I122</f>
        <v>1.2914911666666664</v>
      </c>
      <c r="K122" s="108">
        <f t="shared" si="5"/>
        <v>4.0999719576719569</v>
      </c>
      <c r="L122" s="108">
        <f>J122/33.333*100</f>
        <v>3.874512245122451</v>
      </c>
    </row>
    <row r="123" spans="1:12" ht="11.25" customHeight="1" x14ac:dyDescent="0.2">
      <c r="A123" s="83">
        <v>2008</v>
      </c>
      <c r="B123" s="108"/>
      <c r="C123" s="108"/>
      <c r="D123" s="108"/>
      <c r="E123" s="108"/>
      <c r="F123" s="108"/>
      <c r="G123" s="108"/>
      <c r="H123" s="108"/>
      <c r="I123" s="108"/>
      <c r="J123" s="108"/>
      <c r="K123" s="108"/>
      <c r="L123" s="108"/>
    </row>
    <row r="124" spans="1:12" ht="11.25" customHeight="1" x14ac:dyDescent="0.2">
      <c r="A124" s="12" t="s">
        <v>225</v>
      </c>
      <c r="B124" s="108">
        <v>4.55</v>
      </c>
      <c r="C124" s="108">
        <v>63.35</v>
      </c>
      <c r="D124" s="108">
        <v>135.6</v>
      </c>
      <c r="E124" s="108">
        <v>545</v>
      </c>
      <c r="F124" s="108">
        <f t="shared" ref="F124:F130" si="13">C124*1.55</f>
        <v>98.19250000000001</v>
      </c>
      <c r="G124" s="108">
        <f t="shared" ref="G124:G130" si="14">((+D124*13.5)/2000)*100</f>
        <v>91.53</v>
      </c>
      <c r="H124" s="108">
        <f t="shared" ref="H124:H130" si="15">((+E124*2.65)/2000)*100</f>
        <v>72.212500000000006</v>
      </c>
      <c r="I124" s="108">
        <f t="shared" ref="I124:I130" si="16">SUM(F124:H124)/100</f>
        <v>2.6193500000000007</v>
      </c>
      <c r="J124" s="108">
        <f t="shared" ref="J124:J130" si="17">B124-I124</f>
        <v>1.9306499999999991</v>
      </c>
      <c r="K124" s="108">
        <f t="shared" si="5"/>
        <v>6.1290476190476157</v>
      </c>
      <c r="L124" s="108">
        <f t="shared" ref="L124:L130" si="18">J124/33.333*100</f>
        <v>5.7920079200791985</v>
      </c>
    </row>
    <row r="125" spans="1:12" ht="11.25" customHeight="1" x14ac:dyDescent="0.2">
      <c r="A125" s="12" t="s">
        <v>226</v>
      </c>
      <c r="B125" s="108">
        <v>4.91</v>
      </c>
      <c r="C125" s="108">
        <v>74.89</v>
      </c>
      <c r="D125" s="108">
        <v>128.75</v>
      </c>
      <c r="E125" s="108">
        <v>543.13</v>
      </c>
      <c r="F125" s="108">
        <f t="shared" si="13"/>
        <v>116.07950000000001</v>
      </c>
      <c r="G125" s="108">
        <f t="shared" si="14"/>
        <v>86.90625</v>
      </c>
      <c r="H125" s="108">
        <f t="shared" si="15"/>
        <v>71.964725000000001</v>
      </c>
      <c r="I125" s="108">
        <f t="shared" si="16"/>
        <v>2.7495047499999998</v>
      </c>
      <c r="J125" s="108">
        <f t="shared" si="17"/>
        <v>2.1604952500000003</v>
      </c>
      <c r="K125" s="108">
        <f t="shared" si="5"/>
        <v>6.85871507936508</v>
      </c>
      <c r="L125" s="108">
        <f t="shared" si="18"/>
        <v>6.481550565505656</v>
      </c>
    </row>
    <row r="126" spans="1:12" ht="11.25" customHeight="1" x14ac:dyDescent="0.2">
      <c r="A126" s="83" t="s">
        <v>227</v>
      </c>
      <c r="B126" s="108">
        <v>5.16</v>
      </c>
      <c r="C126" s="108">
        <v>83.55</v>
      </c>
      <c r="D126" s="108">
        <v>117.19</v>
      </c>
      <c r="E126" s="108">
        <v>561.88</v>
      </c>
      <c r="F126" s="108">
        <f t="shared" si="13"/>
        <v>129.5025</v>
      </c>
      <c r="G126" s="108">
        <f t="shared" si="14"/>
        <v>79.103250000000003</v>
      </c>
      <c r="H126" s="108">
        <f t="shared" si="15"/>
        <v>74.449100000000001</v>
      </c>
      <c r="I126" s="108">
        <f t="shared" si="16"/>
        <v>2.8305484999999999</v>
      </c>
      <c r="J126" s="108">
        <f t="shared" si="17"/>
        <v>2.3294515000000002</v>
      </c>
      <c r="K126" s="108">
        <f t="shared" si="5"/>
        <v>7.3950841269841279</v>
      </c>
      <c r="L126" s="108">
        <f t="shared" si="18"/>
        <v>6.988424384243844</v>
      </c>
    </row>
    <row r="127" spans="1:12" ht="11.25" customHeight="1" x14ac:dyDescent="0.2">
      <c r="A127" s="12" t="s">
        <v>221</v>
      </c>
      <c r="B127" s="108">
        <f>AVERAGE(B124:B126)</f>
        <v>4.873333333333334</v>
      </c>
      <c r="C127" s="108">
        <f>AVERAGE(C124:C126)</f>
        <v>73.930000000000007</v>
      </c>
      <c r="D127" s="108">
        <f>AVERAGE(D124:D126)</f>
        <v>127.18</v>
      </c>
      <c r="E127" s="108">
        <f>AVERAGE(E124:E126)</f>
        <v>550.00333333333344</v>
      </c>
      <c r="F127" s="108">
        <f t="shared" si="13"/>
        <v>114.59150000000001</v>
      </c>
      <c r="G127" s="108">
        <f t="shared" si="14"/>
        <v>85.846500000000006</v>
      </c>
      <c r="H127" s="108">
        <f t="shared" si="15"/>
        <v>72.875441666666674</v>
      </c>
      <c r="I127" s="108">
        <f t="shared" si="16"/>
        <v>2.7331344166666667</v>
      </c>
      <c r="J127" s="108">
        <f t="shared" si="17"/>
        <v>2.1401989166666673</v>
      </c>
      <c r="K127" s="108">
        <f>J127/31.5*100</f>
        <v>6.7942822751322769</v>
      </c>
      <c r="L127" s="108">
        <f t="shared" si="18"/>
        <v>6.4206609566095683</v>
      </c>
    </row>
    <row r="128" spans="1:12" ht="11.25" customHeight="1" x14ac:dyDescent="0.2">
      <c r="A128" s="83" t="s">
        <v>228</v>
      </c>
      <c r="B128" s="108">
        <v>5.59</v>
      </c>
      <c r="C128" s="108">
        <v>87.09</v>
      </c>
      <c r="D128" s="108">
        <v>129.1</v>
      </c>
      <c r="E128" s="108">
        <v>547</v>
      </c>
      <c r="F128" s="108">
        <f t="shared" si="13"/>
        <v>134.98950000000002</v>
      </c>
      <c r="G128" s="108">
        <f t="shared" si="14"/>
        <v>87.142499999999998</v>
      </c>
      <c r="H128" s="108">
        <f t="shared" si="15"/>
        <v>72.477499999999992</v>
      </c>
      <c r="I128" s="108">
        <f t="shared" si="16"/>
        <v>2.9460950000000001</v>
      </c>
      <c r="J128" s="108">
        <f t="shared" si="17"/>
        <v>2.6439049999999997</v>
      </c>
      <c r="K128" s="108">
        <f t="shared" si="5"/>
        <v>8.393349206349205</v>
      </c>
      <c r="L128" s="108">
        <f t="shared" si="18"/>
        <v>7.9317943179431794</v>
      </c>
    </row>
    <row r="129" spans="1:12" ht="11.25" customHeight="1" x14ac:dyDescent="0.2">
      <c r="A129" s="12" t="s">
        <v>229</v>
      </c>
      <c r="B129" s="108">
        <v>5.58</v>
      </c>
      <c r="C129" s="108">
        <v>87.29</v>
      </c>
      <c r="D129" s="108">
        <v>114.38</v>
      </c>
      <c r="E129" s="108">
        <v>529</v>
      </c>
      <c r="F129" s="108">
        <f t="shared" si="13"/>
        <v>135.29950000000002</v>
      </c>
      <c r="G129" s="108">
        <f t="shared" si="14"/>
        <v>77.206499999999991</v>
      </c>
      <c r="H129" s="108">
        <f t="shared" si="15"/>
        <v>70.092499999999987</v>
      </c>
      <c r="I129" s="108">
        <f t="shared" si="16"/>
        <v>2.8259850000000002</v>
      </c>
      <c r="J129" s="108">
        <f t="shared" si="17"/>
        <v>2.7540149999999999</v>
      </c>
      <c r="K129" s="108">
        <f t="shared" si="5"/>
        <v>8.7429047619047608</v>
      </c>
      <c r="L129" s="108">
        <f t="shared" si="18"/>
        <v>8.262127621276214</v>
      </c>
    </row>
    <row r="130" spans="1:12" ht="11.25" customHeight="1" x14ac:dyDescent="0.2">
      <c r="A130" s="12" t="s">
        <v>230</v>
      </c>
      <c r="B130" s="108">
        <v>6.55</v>
      </c>
      <c r="C130" s="108">
        <v>82.33</v>
      </c>
      <c r="D130" s="108">
        <v>112</v>
      </c>
      <c r="E130" s="108">
        <v>524.38</v>
      </c>
      <c r="F130" s="108">
        <f t="shared" si="13"/>
        <v>127.61150000000001</v>
      </c>
      <c r="G130" s="108">
        <f t="shared" si="14"/>
        <v>75.599999999999994</v>
      </c>
      <c r="H130" s="108">
        <f t="shared" si="15"/>
        <v>69.480350000000001</v>
      </c>
      <c r="I130" s="108">
        <f t="shared" si="16"/>
        <v>2.7269185</v>
      </c>
      <c r="J130" s="108">
        <f t="shared" si="17"/>
        <v>3.8230814999999998</v>
      </c>
      <c r="K130" s="108">
        <f t="shared" si="5"/>
        <v>12.136766666666666</v>
      </c>
      <c r="L130" s="108">
        <f t="shared" si="18"/>
        <v>11.469359193591936</v>
      </c>
    </row>
    <row r="131" spans="1:12" ht="11.25" customHeight="1" x14ac:dyDescent="0.2">
      <c r="A131" s="12" t="s">
        <v>222</v>
      </c>
      <c r="B131" s="108">
        <f>AVERAGE(B128:B130)</f>
        <v>5.9066666666666663</v>
      </c>
      <c r="C131" s="108">
        <f>AVERAGE(C128:C130)</f>
        <v>85.57</v>
      </c>
      <c r="D131" s="108">
        <f>AVERAGE(D128:D130)</f>
        <v>118.49333333333334</v>
      </c>
      <c r="E131" s="108">
        <f>AVERAGE(E128:E130)</f>
        <v>533.46</v>
      </c>
      <c r="F131" s="108">
        <f>C131*1.55</f>
        <v>132.6335</v>
      </c>
      <c r="G131" s="108">
        <f>((+D131*13.5)/2000)*100</f>
        <v>79.983000000000004</v>
      </c>
      <c r="H131" s="108">
        <f>((+E131*2.65)/2000)*100</f>
        <v>70.683450000000008</v>
      </c>
      <c r="I131" s="108">
        <f>SUM(F131:H131)/100</f>
        <v>2.8329995000000001</v>
      </c>
      <c r="J131" s="108">
        <f>B131-I131</f>
        <v>3.0736671666666662</v>
      </c>
      <c r="K131" s="108">
        <f t="shared" si="5"/>
        <v>9.7576735449735423</v>
      </c>
      <c r="L131" s="108">
        <f>J131/33.333*100</f>
        <v>9.2210937109371081</v>
      </c>
    </row>
    <row r="132" spans="1:12" ht="11.25" customHeight="1" x14ac:dyDescent="0.2">
      <c r="A132" s="12" t="s">
        <v>231</v>
      </c>
      <c r="B132" s="108">
        <v>5.97</v>
      </c>
      <c r="C132" s="108">
        <v>76.64</v>
      </c>
      <c r="D132" s="108">
        <v>125.7</v>
      </c>
      <c r="E132" s="108">
        <v>554.5</v>
      </c>
      <c r="F132" s="108">
        <f>C132*1.55</f>
        <v>118.792</v>
      </c>
      <c r="G132" s="108">
        <f>((+D132*13.5)/2000)*100</f>
        <v>84.847499999999997</v>
      </c>
      <c r="H132" s="108">
        <f>((+E132*2.65)/2000)*100</f>
        <v>73.471249999999998</v>
      </c>
      <c r="I132" s="108">
        <f>SUM(F132:H132)/100</f>
        <v>2.7711074999999998</v>
      </c>
      <c r="J132" s="108">
        <f>B132-I132</f>
        <v>3.1988924999999999</v>
      </c>
      <c r="K132" s="108">
        <f t="shared" si="5"/>
        <v>10.155214285714285</v>
      </c>
      <c r="L132" s="108">
        <f>J132/33.333*100</f>
        <v>9.5967734677346783</v>
      </c>
    </row>
    <row r="133" spans="1:12" ht="11.25" customHeight="1" x14ac:dyDescent="0.2">
      <c r="A133" s="83" t="s">
        <v>232</v>
      </c>
      <c r="B133" s="108">
        <v>5.04</v>
      </c>
      <c r="C133" s="108">
        <v>60</v>
      </c>
      <c r="D133" s="108">
        <v>108.13</v>
      </c>
      <c r="E133" s="108">
        <v>505</v>
      </c>
      <c r="F133" s="108">
        <f>C133*1.55</f>
        <v>93</v>
      </c>
      <c r="G133" s="108">
        <f>((+D133*13.5)/2000)*100</f>
        <v>72.987749999999991</v>
      </c>
      <c r="H133" s="108">
        <f>((+E133*2.65)/2000)*100</f>
        <v>66.912499999999994</v>
      </c>
      <c r="I133" s="108">
        <f>SUM(F133:H133)/100</f>
        <v>2.3290025000000001</v>
      </c>
      <c r="J133" s="108">
        <f>B133-I133</f>
        <v>2.7109974999999999</v>
      </c>
      <c r="K133" s="108">
        <f t="shared" si="5"/>
        <v>8.6063412698412698</v>
      </c>
      <c r="L133" s="108">
        <f>J133/33.333*100</f>
        <v>8.1330738307383079</v>
      </c>
    </row>
    <row r="134" spans="1:12" ht="11.25" customHeight="1" x14ac:dyDescent="0.2">
      <c r="A134" s="83" t="s">
        <v>233</v>
      </c>
      <c r="B134" s="108">
        <v>5</v>
      </c>
      <c r="C134" s="108">
        <v>48.71</v>
      </c>
      <c r="D134" s="108">
        <v>99.3</v>
      </c>
      <c r="E134" s="108">
        <v>495.5</v>
      </c>
      <c r="F134" s="108">
        <f>C134*1.55</f>
        <v>75.500500000000002</v>
      </c>
      <c r="G134" s="108">
        <f>((+D134*13.5)/2000)*100</f>
        <v>67.027499999999989</v>
      </c>
      <c r="H134" s="108">
        <f>((+E134*2.65)/2000)*100</f>
        <v>65.653750000000002</v>
      </c>
      <c r="I134" s="108">
        <f>SUM(F134:H134)/100</f>
        <v>2.0818175000000001</v>
      </c>
      <c r="J134" s="108">
        <f>B134-I134</f>
        <v>2.9181824999999999</v>
      </c>
      <c r="K134" s="108">
        <f t="shared" si="5"/>
        <v>9.2640714285714285</v>
      </c>
      <c r="L134" s="108">
        <f>J134/33.333*100</f>
        <v>8.7546350463504634</v>
      </c>
    </row>
    <row r="135" spans="1:12" ht="11.25" customHeight="1" x14ac:dyDescent="0.2">
      <c r="A135" s="83" t="s">
        <v>223</v>
      </c>
      <c r="B135" s="108">
        <f t="shared" ref="B135:K135" si="19">AVERAGE(B132:B134)</f>
        <v>5.336666666666666</v>
      </c>
      <c r="C135" s="108">
        <f t="shared" si="19"/>
        <v>61.783333333333331</v>
      </c>
      <c r="D135" s="108">
        <f t="shared" si="19"/>
        <v>111.04333333333334</v>
      </c>
      <c r="E135" s="108">
        <f t="shared" si="19"/>
        <v>518.33333333333337</v>
      </c>
      <c r="F135" s="108">
        <f t="shared" si="19"/>
        <v>95.764166666666668</v>
      </c>
      <c r="G135" s="108">
        <f t="shared" si="19"/>
        <v>74.954249999999988</v>
      </c>
      <c r="H135" s="108">
        <f t="shared" si="19"/>
        <v>68.67916666666666</v>
      </c>
      <c r="I135" s="108">
        <f t="shared" si="19"/>
        <v>2.3939758333333336</v>
      </c>
      <c r="J135" s="108">
        <f t="shared" si="19"/>
        <v>2.9426908333333333</v>
      </c>
      <c r="K135" s="108">
        <f t="shared" si="19"/>
        <v>9.3418756613756599</v>
      </c>
      <c r="L135" s="108">
        <f>AVERAGE(L132:L134)</f>
        <v>8.8281607816078154</v>
      </c>
    </row>
    <row r="136" spans="1:12" ht="11.25" customHeight="1" x14ac:dyDescent="0.2">
      <c r="A136" s="12" t="s">
        <v>234</v>
      </c>
      <c r="B136" s="108">
        <v>3.9</v>
      </c>
      <c r="C136" s="108">
        <v>34.76</v>
      </c>
      <c r="D136" s="108">
        <v>91.25</v>
      </c>
      <c r="E136" s="108">
        <v>464.13</v>
      </c>
      <c r="F136" s="108">
        <f t="shared" ref="F136:F151" si="20">C136*1.55</f>
        <v>53.878</v>
      </c>
      <c r="G136" s="108">
        <f t="shared" ref="G136:G151" si="21">((+D136*13.5)/2000)*100</f>
        <v>61.59375</v>
      </c>
      <c r="H136" s="108">
        <f t="shared" ref="H136:H151" si="22">((+E136*2.65)/2000)*100</f>
        <v>61.497224999999986</v>
      </c>
      <c r="I136" s="108">
        <f t="shared" ref="I136:I156" si="23">SUM(F136:H136)/100</f>
        <v>1.76968975</v>
      </c>
      <c r="J136" s="108">
        <f t="shared" ref="J136:J156" si="24">B136-I136</f>
        <v>2.13031025</v>
      </c>
      <c r="K136" s="108">
        <f t="shared" si="5"/>
        <v>6.7628896825396829</v>
      </c>
      <c r="L136" s="108">
        <f t="shared" ref="L136:L151" si="25">J136/33.333*100</f>
        <v>6.3909946599465997</v>
      </c>
    </row>
    <row r="137" spans="1:12" ht="11.25" customHeight="1" x14ac:dyDescent="0.2">
      <c r="A137" s="12" t="s">
        <v>235</v>
      </c>
      <c r="B137" s="108">
        <v>3.61</v>
      </c>
      <c r="C137" s="108">
        <v>31.06</v>
      </c>
      <c r="D137" s="108">
        <v>90.63</v>
      </c>
      <c r="E137" s="108">
        <v>406.25</v>
      </c>
      <c r="F137" s="108">
        <f t="shared" si="20"/>
        <v>48.143000000000001</v>
      </c>
      <c r="G137" s="108">
        <f t="shared" si="21"/>
        <v>61.175249999999991</v>
      </c>
      <c r="H137" s="108">
        <f t="shared" si="22"/>
        <v>53.828125000000007</v>
      </c>
      <c r="I137" s="108">
        <f t="shared" si="23"/>
        <v>1.63146375</v>
      </c>
      <c r="J137" s="108">
        <f t="shared" si="24"/>
        <v>1.9785362499999999</v>
      </c>
      <c r="K137" s="108">
        <f t="shared" si="5"/>
        <v>6.2810674603174608</v>
      </c>
      <c r="L137" s="108">
        <f t="shared" si="25"/>
        <v>5.9356681066810673</v>
      </c>
    </row>
    <row r="138" spans="1:12" ht="11.25" customHeight="1" x14ac:dyDescent="0.2">
      <c r="A138" s="12" t="s">
        <v>236</v>
      </c>
      <c r="B138" s="108">
        <v>3.52</v>
      </c>
      <c r="C138" s="108">
        <v>26.88</v>
      </c>
      <c r="D138" s="108">
        <v>79.599999999999994</v>
      </c>
      <c r="E138" s="108">
        <v>389</v>
      </c>
      <c r="F138" s="108">
        <f t="shared" si="20"/>
        <v>41.664000000000001</v>
      </c>
      <c r="G138" s="108">
        <f t="shared" si="21"/>
        <v>53.73</v>
      </c>
      <c r="H138" s="108">
        <f t="shared" si="22"/>
        <v>51.54249999999999</v>
      </c>
      <c r="I138" s="108">
        <f t="shared" si="23"/>
        <v>1.469365</v>
      </c>
      <c r="J138" s="108">
        <f t="shared" si="24"/>
        <v>2.0506349999999998</v>
      </c>
      <c r="K138" s="108">
        <f t="shared" si="5"/>
        <v>6.50995238095238</v>
      </c>
      <c r="L138" s="108">
        <f t="shared" si="25"/>
        <v>6.151966519665196</v>
      </c>
    </row>
    <row r="139" spans="1:12" ht="11.25" customHeight="1" x14ac:dyDescent="0.2">
      <c r="A139" s="12" t="s">
        <v>224</v>
      </c>
      <c r="B139" s="108">
        <f>AVERAGE(B136:B138)</f>
        <v>3.6766666666666663</v>
      </c>
      <c r="C139" s="108">
        <f>AVERAGE(C136:C138)</f>
        <v>30.899999999999995</v>
      </c>
      <c r="D139" s="108">
        <f>AVERAGE(D136:D138)</f>
        <v>87.160000000000011</v>
      </c>
      <c r="E139" s="108">
        <f>AVERAGE(E136:E138)</f>
        <v>419.79333333333335</v>
      </c>
      <c r="F139" s="108">
        <f t="shared" si="20"/>
        <v>47.894999999999996</v>
      </c>
      <c r="G139" s="108">
        <f t="shared" si="21"/>
        <v>58.832999999999998</v>
      </c>
      <c r="H139" s="108">
        <f t="shared" si="22"/>
        <v>55.622616666666666</v>
      </c>
      <c r="I139" s="108">
        <f t="shared" si="23"/>
        <v>1.6235061666666666</v>
      </c>
      <c r="J139" s="108">
        <f t="shared" si="24"/>
        <v>2.0531604999999997</v>
      </c>
      <c r="K139" s="108">
        <f t="shared" si="5"/>
        <v>6.5179698412698395</v>
      </c>
      <c r="L139" s="108">
        <f t="shared" si="25"/>
        <v>6.159543095430954</v>
      </c>
    </row>
    <row r="140" spans="1:12" ht="11.25" customHeight="1" x14ac:dyDescent="0.2">
      <c r="A140" s="83">
        <v>2009</v>
      </c>
      <c r="B140" s="108"/>
      <c r="C140" s="108"/>
      <c r="D140" s="108"/>
      <c r="E140" s="108"/>
      <c r="F140" s="108"/>
      <c r="G140" s="108"/>
      <c r="H140" s="108"/>
      <c r="I140" s="108"/>
      <c r="J140" s="108"/>
      <c r="K140" s="108"/>
      <c r="L140" s="108"/>
    </row>
    <row r="141" spans="1:12" ht="11.25" customHeight="1" x14ac:dyDescent="0.2">
      <c r="A141" s="83" t="s">
        <v>225</v>
      </c>
      <c r="B141" s="108">
        <v>3.81</v>
      </c>
      <c r="C141" s="108">
        <v>25.19</v>
      </c>
      <c r="D141" s="108">
        <v>96.13</v>
      </c>
      <c r="E141" s="108">
        <v>469.38</v>
      </c>
      <c r="F141" s="108">
        <f t="shared" si="20"/>
        <v>39.044500000000006</v>
      </c>
      <c r="G141" s="108">
        <f t="shared" si="21"/>
        <v>64.887749999999997</v>
      </c>
      <c r="H141" s="108">
        <f t="shared" si="22"/>
        <v>62.19285</v>
      </c>
      <c r="I141" s="108">
        <f t="shared" si="23"/>
        <v>1.661251</v>
      </c>
      <c r="J141" s="108">
        <f t="shared" si="24"/>
        <v>2.148749</v>
      </c>
      <c r="K141" s="108">
        <f t="shared" si="5"/>
        <v>6.8214253968253962</v>
      </c>
      <c r="L141" s="108">
        <f t="shared" si="25"/>
        <v>6.4463114631146317</v>
      </c>
    </row>
    <row r="142" spans="1:12" ht="11.25" customHeight="1" x14ac:dyDescent="0.2">
      <c r="A142" s="83" t="s">
        <v>226</v>
      </c>
      <c r="B142" s="108">
        <v>3.46</v>
      </c>
      <c r="C142" s="108">
        <v>29.05</v>
      </c>
      <c r="D142" s="108">
        <v>98.88</v>
      </c>
      <c r="E142" s="108">
        <v>539.38</v>
      </c>
      <c r="F142" s="108">
        <f t="shared" si="20"/>
        <v>45.027500000000003</v>
      </c>
      <c r="G142" s="108">
        <f t="shared" si="21"/>
        <v>66.743999999999986</v>
      </c>
      <c r="H142" s="108">
        <f t="shared" si="22"/>
        <v>71.467849999999999</v>
      </c>
      <c r="I142" s="108">
        <f t="shared" si="23"/>
        <v>1.8323935</v>
      </c>
      <c r="J142" s="108">
        <f t="shared" si="24"/>
        <v>1.6276065</v>
      </c>
      <c r="K142" s="108">
        <f t="shared" si="5"/>
        <v>5.1670047619047619</v>
      </c>
      <c r="L142" s="108">
        <f t="shared" si="25"/>
        <v>4.882868328683287</v>
      </c>
    </row>
    <row r="143" spans="1:12" ht="11.25" customHeight="1" x14ac:dyDescent="0.2">
      <c r="A143" s="83" t="s">
        <v>227</v>
      </c>
      <c r="B143" s="108">
        <v>3.6</v>
      </c>
      <c r="C143" s="108">
        <v>29.64</v>
      </c>
      <c r="D143" s="108">
        <v>75.400000000000006</v>
      </c>
      <c r="E143" s="108">
        <v>424.38</v>
      </c>
      <c r="F143" s="108">
        <f t="shared" si="20"/>
        <v>45.942</v>
      </c>
      <c r="G143" s="108">
        <f t="shared" si="21"/>
        <v>50.895000000000003</v>
      </c>
      <c r="H143" s="108">
        <f t="shared" si="22"/>
        <v>56.230349999999994</v>
      </c>
      <c r="I143" s="108">
        <f t="shared" si="23"/>
        <v>1.5306735</v>
      </c>
      <c r="J143" s="108">
        <f t="shared" si="24"/>
        <v>2.0693264999999998</v>
      </c>
      <c r="K143" s="108">
        <f t="shared" si="5"/>
        <v>6.569290476190476</v>
      </c>
      <c r="L143" s="108">
        <f t="shared" si="25"/>
        <v>6.208041580415804</v>
      </c>
    </row>
    <row r="144" spans="1:12" ht="11.25" customHeight="1" x14ac:dyDescent="0.2">
      <c r="A144" s="12" t="s">
        <v>221</v>
      </c>
      <c r="B144" s="108">
        <f>AVERAGE(B141:B143)</f>
        <v>3.6233333333333331</v>
      </c>
      <c r="C144" s="108">
        <f>AVERAGE(C141:C143)</f>
        <v>27.959999999999997</v>
      </c>
      <c r="D144" s="108">
        <f>AVERAGE(D141:D143)</f>
        <v>90.136666666666656</v>
      </c>
      <c r="E144" s="108">
        <f>AVERAGE(E141:E143)</f>
        <v>477.71333333333331</v>
      </c>
      <c r="F144" s="108">
        <f t="shared" si="20"/>
        <v>43.337999999999994</v>
      </c>
      <c r="G144" s="108">
        <f t="shared" si="21"/>
        <v>60.842249999999986</v>
      </c>
      <c r="H144" s="108">
        <f t="shared" si="22"/>
        <v>63.297016666666664</v>
      </c>
      <c r="I144" s="108">
        <f t="shared" si="23"/>
        <v>1.6747726666666665</v>
      </c>
      <c r="J144" s="108">
        <f t="shared" si="24"/>
        <v>1.9485606666666666</v>
      </c>
      <c r="K144" s="108">
        <f t="shared" si="5"/>
        <v>6.185906878306878</v>
      </c>
      <c r="L144" s="108">
        <f t="shared" si="25"/>
        <v>5.8457404574045739</v>
      </c>
    </row>
    <row r="145" spans="1:12" ht="11.25" customHeight="1" x14ac:dyDescent="0.2">
      <c r="A145" s="83" t="s">
        <v>228</v>
      </c>
      <c r="B145" s="108">
        <v>3.69</v>
      </c>
      <c r="C145" s="108">
        <v>31.31</v>
      </c>
      <c r="D145" s="108">
        <v>66.63</v>
      </c>
      <c r="E145" s="108">
        <v>443.13</v>
      </c>
      <c r="F145" s="108">
        <f t="shared" si="20"/>
        <v>48.530499999999996</v>
      </c>
      <c r="G145" s="108">
        <f t="shared" si="21"/>
        <v>44.975249999999996</v>
      </c>
      <c r="H145" s="108">
        <f t="shared" si="22"/>
        <v>58.714725000000001</v>
      </c>
      <c r="I145" s="108">
        <f t="shared" si="23"/>
        <v>1.52220475</v>
      </c>
      <c r="J145" s="108">
        <f t="shared" si="24"/>
        <v>2.1677952500000002</v>
      </c>
      <c r="K145" s="108">
        <f t="shared" si="5"/>
        <v>6.8818896825396827</v>
      </c>
      <c r="L145" s="108">
        <f t="shared" si="25"/>
        <v>6.5034507845078453</v>
      </c>
    </row>
    <row r="146" spans="1:12" ht="11.25" customHeight="1" x14ac:dyDescent="0.2">
      <c r="A146" s="12" t="s">
        <v>229</v>
      </c>
      <c r="B146" s="108">
        <v>3.98</v>
      </c>
      <c r="C146" s="108">
        <v>37.229999999999997</v>
      </c>
      <c r="D146" s="108">
        <v>68.25</v>
      </c>
      <c r="E146" s="108">
        <v>564.38</v>
      </c>
      <c r="F146" s="108">
        <f t="shared" si="20"/>
        <v>57.706499999999998</v>
      </c>
      <c r="G146" s="108">
        <f t="shared" si="21"/>
        <v>46.068750000000001</v>
      </c>
      <c r="H146" s="108">
        <f t="shared" si="22"/>
        <v>74.780349999999999</v>
      </c>
      <c r="I146" s="108">
        <f t="shared" si="23"/>
        <v>1.7855559999999999</v>
      </c>
      <c r="J146" s="108">
        <f t="shared" si="24"/>
        <v>2.1944439999999998</v>
      </c>
      <c r="K146" s="108">
        <f t="shared" si="5"/>
        <v>6.9664888888888887</v>
      </c>
      <c r="L146" s="108">
        <f t="shared" si="25"/>
        <v>6.5833978339783394</v>
      </c>
    </row>
    <row r="147" spans="1:12" ht="11.25" customHeight="1" x14ac:dyDescent="0.2">
      <c r="A147" s="12" t="s">
        <v>230</v>
      </c>
      <c r="B147" s="108">
        <v>3.97</v>
      </c>
      <c r="C147" s="108">
        <v>39.57</v>
      </c>
      <c r="D147" s="108">
        <v>78.7</v>
      </c>
      <c r="E147" s="108">
        <v>630</v>
      </c>
      <c r="F147" s="108">
        <f t="shared" si="20"/>
        <v>61.333500000000001</v>
      </c>
      <c r="G147" s="108">
        <f t="shared" si="21"/>
        <v>53.122500000000002</v>
      </c>
      <c r="H147" s="108">
        <f t="shared" si="22"/>
        <v>83.474999999999994</v>
      </c>
      <c r="I147" s="108">
        <f t="shared" si="23"/>
        <v>1.9793099999999999</v>
      </c>
      <c r="J147" s="108">
        <f t="shared" si="24"/>
        <v>1.9906900000000003</v>
      </c>
      <c r="K147" s="108">
        <f t="shared" si="5"/>
        <v>6.3196507936507942</v>
      </c>
      <c r="L147" s="108">
        <f t="shared" si="25"/>
        <v>5.9721297212972138</v>
      </c>
    </row>
    <row r="148" spans="1:12" ht="11.25" customHeight="1" x14ac:dyDescent="0.2">
      <c r="A148" s="12" t="s">
        <v>222</v>
      </c>
      <c r="B148" s="108">
        <f>AVERAGE(B145:B147)</f>
        <v>3.8800000000000003</v>
      </c>
      <c r="C148" s="108">
        <f>AVERAGE(C145:C147)</f>
        <v>36.036666666666662</v>
      </c>
      <c r="D148" s="108">
        <f>AVERAGE(D145:D147)</f>
        <v>71.193333333333328</v>
      </c>
      <c r="E148" s="108">
        <f>AVERAGE(E145:E147)</f>
        <v>545.8366666666667</v>
      </c>
      <c r="F148" s="108">
        <f t="shared" si="20"/>
        <v>55.856833333333327</v>
      </c>
      <c r="G148" s="108">
        <f t="shared" si="21"/>
        <v>48.055499999999995</v>
      </c>
      <c r="H148" s="108">
        <f t="shared" si="22"/>
        <v>72.323358333333346</v>
      </c>
      <c r="I148" s="108">
        <f t="shared" si="23"/>
        <v>1.7623569166666666</v>
      </c>
      <c r="J148" s="108">
        <f t="shared" si="24"/>
        <v>2.1176430833333337</v>
      </c>
      <c r="K148" s="108">
        <f t="shared" si="5"/>
        <v>6.7226764550264564</v>
      </c>
      <c r="L148" s="108">
        <f t="shared" si="25"/>
        <v>6.3529927799278001</v>
      </c>
    </row>
    <row r="149" spans="1:12" ht="11.25" customHeight="1" x14ac:dyDescent="0.2">
      <c r="A149" s="12" t="s">
        <v>231</v>
      </c>
      <c r="B149" s="108">
        <v>3.22</v>
      </c>
      <c r="C149" s="108">
        <v>36.299999999999997</v>
      </c>
      <c r="D149" s="108">
        <v>62.63</v>
      </c>
      <c r="E149" s="108">
        <v>532.5</v>
      </c>
      <c r="F149" s="108">
        <f t="shared" si="20"/>
        <v>56.265000000000001</v>
      </c>
      <c r="G149" s="108">
        <f t="shared" si="21"/>
        <v>42.27525</v>
      </c>
      <c r="H149" s="108">
        <f t="shared" si="22"/>
        <v>70.556249999999991</v>
      </c>
      <c r="I149" s="108">
        <f t="shared" si="23"/>
        <v>1.6909649999999998</v>
      </c>
      <c r="J149" s="108">
        <f t="shared" si="24"/>
        <v>1.5290350000000004</v>
      </c>
      <c r="K149" s="108">
        <f t="shared" si="5"/>
        <v>4.8540793650793663</v>
      </c>
      <c r="L149" s="108">
        <f t="shared" si="25"/>
        <v>4.5871508715087161</v>
      </c>
    </row>
    <row r="150" spans="1:12" ht="11.25" customHeight="1" x14ac:dyDescent="0.2">
      <c r="A150" s="83" t="s">
        <v>232</v>
      </c>
      <c r="B150" s="108">
        <v>3.21</v>
      </c>
      <c r="C150" s="108">
        <v>35.229999999999997</v>
      </c>
      <c r="D150" s="108">
        <v>61.13</v>
      </c>
      <c r="E150" s="108">
        <v>495</v>
      </c>
      <c r="F150" s="108">
        <f t="shared" si="20"/>
        <v>54.606499999999997</v>
      </c>
      <c r="G150" s="108">
        <f t="shared" si="21"/>
        <v>41.262749999999997</v>
      </c>
      <c r="H150" s="108">
        <f t="shared" si="22"/>
        <v>65.587500000000006</v>
      </c>
      <c r="I150" s="108">
        <f t="shared" si="23"/>
        <v>1.6145674999999999</v>
      </c>
      <c r="J150" s="108">
        <f t="shared" si="24"/>
        <v>1.5954325</v>
      </c>
      <c r="K150" s="108">
        <f t="shared" si="5"/>
        <v>5.0648650793650791</v>
      </c>
      <c r="L150" s="108">
        <f t="shared" si="25"/>
        <v>4.786345363453635</v>
      </c>
    </row>
    <row r="151" spans="1:12" ht="11.25" customHeight="1" x14ac:dyDescent="0.2">
      <c r="A151" s="83" t="s">
        <v>233</v>
      </c>
      <c r="B151" s="108">
        <v>3.1</v>
      </c>
      <c r="C151" s="108">
        <v>36.83</v>
      </c>
      <c r="D151" s="108">
        <v>59.8</v>
      </c>
      <c r="E151" s="108">
        <v>508.5</v>
      </c>
      <c r="F151" s="108">
        <f t="shared" si="20"/>
        <v>57.086500000000001</v>
      </c>
      <c r="G151" s="108">
        <f t="shared" si="21"/>
        <v>40.364999999999995</v>
      </c>
      <c r="H151" s="108">
        <f t="shared" si="22"/>
        <v>67.376249999999999</v>
      </c>
      <c r="I151" s="108">
        <f t="shared" si="23"/>
        <v>1.6482774999999998</v>
      </c>
      <c r="J151" s="108">
        <f t="shared" si="24"/>
        <v>1.4517225000000002</v>
      </c>
      <c r="K151" s="108">
        <f t="shared" si="5"/>
        <v>4.6086428571428577</v>
      </c>
      <c r="L151" s="108">
        <f t="shared" si="25"/>
        <v>4.3552110521105218</v>
      </c>
    </row>
    <row r="152" spans="1:12" ht="11.25" customHeight="1" x14ac:dyDescent="0.2">
      <c r="A152" s="83" t="s">
        <v>223</v>
      </c>
      <c r="B152" s="108">
        <f>AVERAGE(B149:B151)</f>
        <v>3.1766666666666663</v>
      </c>
      <c r="C152" s="108">
        <f>AVERAGE(C149:C151)</f>
        <v>36.119999999999997</v>
      </c>
      <c r="D152" s="108">
        <f>AVERAGE(D149:D151)</f>
        <v>61.186666666666667</v>
      </c>
      <c r="E152" s="108">
        <f>AVERAGE(E149:E151)</f>
        <v>512</v>
      </c>
      <c r="F152" s="108">
        <f>C152*1.55</f>
        <v>55.985999999999997</v>
      </c>
      <c r="G152" s="108">
        <f>((+D152*13.5)/2000)*100</f>
        <v>41.301000000000002</v>
      </c>
      <c r="H152" s="108">
        <f>((+E152*2.65)/2000)*100</f>
        <v>67.84</v>
      </c>
      <c r="I152" s="108">
        <f t="shared" si="23"/>
        <v>1.65127</v>
      </c>
      <c r="J152" s="108">
        <f t="shared" si="24"/>
        <v>1.5253966666666663</v>
      </c>
      <c r="K152" s="108">
        <f t="shared" si="5"/>
        <v>4.8425291005290996</v>
      </c>
      <c r="L152" s="108">
        <f>J152/33.333*100</f>
        <v>4.5762357623576229</v>
      </c>
    </row>
    <row r="153" spans="1:12" ht="11.25" customHeight="1" x14ac:dyDescent="0.2">
      <c r="A153" s="12" t="s">
        <v>234</v>
      </c>
      <c r="B153" s="108">
        <v>3.52</v>
      </c>
      <c r="C153" s="108">
        <v>37.590000000000003</v>
      </c>
      <c r="D153" s="108">
        <v>73.13</v>
      </c>
      <c r="E153" s="108">
        <v>606.25</v>
      </c>
      <c r="F153" s="108">
        <f>C153*1.55</f>
        <v>58.264500000000005</v>
      </c>
      <c r="G153" s="108">
        <f>((+D153*13.5)/2000)*100</f>
        <v>49.362749999999991</v>
      </c>
      <c r="H153" s="108">
        <f>((+E153*2.65)/2000)*100</f>
        <v>80.328125</v>
      </c>
      <c r="I153" s="108">
        <f t="shared" si="23"/>
        <v>1.8795537500000001</v>
      </c>
      <c r="J153" s="108">
        <f t="shared" si="24"/>
        <v>1.6404462499999999</v>
      </c>
      <c r="K153" s="108">
        <f t="shared" si="5"/>
        <v>5.2077658730158722</v>
      </c>
      <c r="L153" s="108">
        <f>J153/33.333*100</f>
        <v>4.9213879638796385</v>
      </c>
    </row>
    <row r="154" spans="1:12" ht="11.25" customHeight="1" x14ac:dyDescent="0.2">
      <c r="A154" s="12" t="s">
        <v>235</v>
      </c>
      <c r="B154" s="108">
        <v>3.62</v>
      </c>
      <c r="C154" s="108">
        <v>38.119999999999997</v>
      </c>
      <c r="D154" s="108">
        <v>84.88</v>
      </c>
      <c r="E154" s="108">
        <v>595</v>
      </c>
      <c r="F154" s="108">
        <f>C154*1.55</f>
        <v>59.085999999999999</v>
      </c>
      <c r="G154" s="108">
        <f>((+D154*13.5)/2000)*100</f>
        <v>57.29399999999999</v>
      </c>
      <c r="H154" s="108">
        <f>((+E154*2.65)/2000)*100</f>
        <v>78.837500000000006</v>
      </c>
      <c r="I154" s="108">
        <f t="shared" si="23"/>
        <v>1.952175</v>
      </c>
      <c r="J154" s="108">
        <f t="shared" si="24"/>
        <v>1.6678250000000001</v>
      </c>
      <c r="K154" s="108">
        <f t="shared" ref="K154:K168" si="26">J154/31.5*100</f>
        <v>5.2946825396825403</v>
      </c>
      <c r="L154" s="108">
        <f>J154/33.333*100</f>
        <v>5.0035250352503526</v>
      </c>
    </row>
    <row r="155" spans="1:12" ht="11.25" customHeight="1" x14ac:dyDescent="0.2">
      <c r="A155" s="12" t="s">
        <v>236</v>
      </c>
      <c r="B155" s="108">
        <v>3.59</v>
      </c>
      <c r="C155" s="108">
        <v>40.020000000000003</v>
      </c>
      <c r="D155" s="108">
        <v>88.38</v>
      </c>
      <c r="E155" s="108">
        <v>573.13</v>
      </c>
      <c r="F155" s="108">
        <f>C155*1.55</f>
        <v>62.031000000000006</v>
      </c>
      <c r="G155" s="108">
        <f>((+D155*13.5)/2000)*100</f>
        <v>59.656499999999987</v>
      </c>
      <c r="H155" s="108">
        <f>((+E155*2.65)/2000)*100</f>
        <v>75.939724999999996</v>
      </c>
      <c r="I155" s="108">
        <f t="shared" si="23"/>
        <v>1.9762722500000001</v>
      </c>
      <c r="J155" s="108">
        <f t="shared" si="24"/>
        <v>1.6137277499999998</v>
      </c>
      <c r="K155" s="108">
        <f t="shared" si="26"/>
        <v>5.1229452380952374</v>
      </c>
      <c r="L155" s="108">
        <f>J155/33.333*100</f>
        <v>4.8412316623166234</v>
      </c>
    </row>
    <row r="156" spans="1:12" ht="11.25" customHeight="1" x14ac:dyDescent="0.2">
      <c r="A156" s="12" t="s">
        <v>224</v>
      </c>
      <c r="B156" s="108">
        <f>AVERAGE(B153:B155)</f>
        <v>3.5766666666666667</v>
      </c>
      <c r="C156" s="108">
        <f>AVERAGE(C153:C155)</f>
        <v>38.576666666666675</v>
      </c>
      <c r="D156" s="108">
        <f>AVERAGE(D153:D155)</f>
        <v>82.13</v>
      </c>
      <c r="E156" s="108">
        <f>AVERAGE(E153:E155)</f>
        <v>591.46</v>
      </c>
      <c r="F156" s="108">
        <f>C156*1.55</f>
        <v>59.793833333333346</v>
      </c>
      <c r="G156" s="108">
        <f>((+D156*13.5)/2000)*100</f>
        <v>55.437749999999994</v>
      </c>
      <c r="H156" s="108">
        <f>((+E156*2.65)/2000)*100</f>
        <v>78.36845000000001</v>
      </c>
      <c r="I156" s="108">
        <f t="shared" si="23"/>
        <v>1.9360003333333333</v>
      </c>
      <c r="J156" s="108">
        <f t="shared" si="24"/>
        <v>1.6406663333333333</v>
      </c>
      <c r="K156" s="108">
        <f t="shared" si="26"/>
        <v>5.2084645502645497</v>
      </c>
      <c r="L156" s="108">
        <f>J156/33.333*100</f>
        <v>4.9220482204822051</v>
      </c>
    </row>
    <row r="157" spans="1:12" ht="11.25" customHeight="1" x14ac:dyDescent="0.2">
      <c r="A157" s="16">
        <v>2010</v>
      </c>
      <c r="B157" s="108"/>
      <c r="C157" s="108"/>
      <c r="D157" s="108"/>
      <c r="E157" s="108"/>
      <c r="F157" s="108"/>
      <c r="G157" s="108"/>
      <c r="H157" s="108"/>
      <c r="I157" s="108"/>
      <c r="J157" s="108"/>
      <c r="K157" s="108"/>
      <c r="L157" s="108"/>
    </row>
    <row r="158" spans="1:12" ht="11.25" customHeight="1" x14ac:dyDescent="0.2">
      <c r="A158" s="83" t="s">
        <v>225</v>
      </c>
      <c r="B158" s="108">
        <v>3.52</v>
      </c>
      <c r="C158" s="108">
        <v>40.340000000000003</v>
      </c>
      <c r="D158" s="108">
        <v>95.25</v>
      </c>
      <c r="E158" s="108">
        <v>582.5</v>
      </c>
      <c r="F158" s="108">
        <f t="shared" ref="F158:F172" si="27">C158*1.55</f>
        <v>62.527000000000008</v>
      </c>
      <c r="G158" s="108">
        <f t="shared" ref="G158:G172" si="28">((+D158*13.5)/2000)*100</f>
        <v>64.293750000000003</v>
      </c>
      <c r="H158" s="108">
        <f t="shared" ref="H158:H172" si="29">((+E158*2.65)/2000)*100</f>
        <v>77.181250000000006</v>
      </c>
      <c r="I158" s="108">
        <f t="shared" ref="I158:I172" si="30">SUM(F158:H158)/100</f>
        <v>2.0400200000000002</v>
      </c>
      <c r="J158" s="108">
        <f t="shared" ref="J158:J172" si="31">B158-I158</f>
        <v>1.4799799999999999</v>
      </c>
      <c r="K158" s="108">
        <f t="shared" si="26"/>
        <v>4.6983492063492065</v>
      </c>
      <c r="L158" s="108">
        <f t="shared" ref="L158:L172" si="32">J158/33.333*100</f>
        <v>4.4399843998439987</v>
      </c>
    </row>
    <row r="159" spans="1:12" ht="11.25" customHeight="1" x14ac:dyDescent="0.2">
      <c r="A159" s="83" t="s">
        <v>226</v>
      </c>
      <c r="B159" s="108">
        <v>3.39</v>
      </c>
      <c r="C159" s="108">
        <v>37.54</v>
      </c>
      <c r="D159" s="108">
        <v>91</v>
      </c>
      <c r="E159" s="108">
        <v>594.94000000000005</v>
      </c>
      <c r="F159" s="108">
        <f t="shared" si="27"/>
        <v>58.186999999999998</v>
      </c>
      <c r="G159" s="108">
        <f t="shared" si="28"/>
        <v>61.424999999999997</v>
      </c>
      <c r="H159" s="108">
        <f t="shared" si="29"/>
        <v>78.829549999999998</v>
      </c>
      <c r="I159" s="108">
        <f t="shared" si="30"/>
        <v>1.9844155000000001</v>
      </c>
      <c r="J159" s="108">
        <f t="shared" si="31"/>
        <v>1.4055845</v>
      </c>
      <c r="K159" s="108">
        <f t="shared" si="26"/>
        <v>4.4621730158730157</v>
      </c>
      <c r="L159" s="108">
        <f t="shared" si="32"/>
        <v>4.2167956679566796</v>
      </c>
    </row>
    <row r="160" spans="1:12" ht="11.25" customHeight="1" x14ac:dyDescent="0.2">
      <c r="A160" s="83" t="s">
        <v>227</v>
      </c>
      <c r="B160" s="108">
        <v>3.4</v>
      </c>
      <c r="C160" s="108">
        <v>38.369999999999997</v>
      </c>
      <c r="D160" s="108">
        <v>67.3</v>
      </c>
      <c r="E160" s="108">
        <v>541.70000000000005</v>
      </c>
      <c r="F160" s="108">
        <f t="shared" si="27"/>
        <v>59.473499999999994</v>
      </c>
      <c r="G160" s="108">
        <f t="shared" si="28"/>
        <v>45.427499999999995</v>
      </c>
      <c r="H160" s="108">
        <f t="shared" si="29"/>
        <v>71.77525</v>
      </c>
      <c r="I160" s="108">
        <f t="shared" si="30"/>
        <v>1.7667624999999998</v>
      </c>
      <c r="J160" s="108">
        <f t="shared" si="31"/>
        <v>1.6332375000000001</v>
      </c>
      <c r="K160" s="108">
        <f t="shared" si="26"/>
        <v>5.1848809523809525</v>
      </c>
      <c r="L160" s="108">
        <f t="shared" si="32"/>
        <v>4.8997614976149766</v>
      </c>
    </row>
    <row r="161" spans="1:12" ht="11.25" customHeight="1" x14ac:dyDescent="0.2">
      <c r="A161" s="12" t="s">
        <v>221</v>
      </c>
      <c r="B161" s="108">
        <f>AVERAGE(B158:B160)</f>
        <v>3.436666666666667</v>
      </c>
      <c r="C161" s="108">
        <f>AVERAGE(C158:C160)</f>
        <v>38.75</v>
      </c>
      <c r="D161" s="108">
        <f>AVERAGE(D158:D160)</f>
        <v>84.516666666666666</v>
      </c>
      <c r="E161" s="108">
        <f>AVERAGE(E158:E160)</f>
        <v>573.04666666666674</v>
      </c>
      <c r="F161" s="108">
        <f t="shared" si="27"/>
        <v>60.0625</v>
      </c>
      <c r="G161" s="108">
        <f t="shared" si="28"/>
        <v>57.048749999999991</v>
      </c>
      <c r="H161" s="108">
        <f t="shared" si="29"/>
        <v>75.928683333333353</v>
      </c>
      <c r="I161" s="108">
        <f t="shared" si="30"/>
        <v>1.9303993333333336</v>
      </c>
      <c r="J161" s="108">
        <f t="shared" si="31"/>
        <v>1.5062673333333334</v>
      </c>
      <c r="K161" s="108">
        <f t="shared" si="26"/>
        <v>4.7818010582010588</v>
      </c>
      <c r="L161" s="108">
        <f t="shared" si="32"/>
        <v>4.5188471884718853</v>
      </c>
    </row>
    <row r="162" spans="1:12" ht="11.25" customHeight="1" x14ac:dyDescent="0.2">
      <c r="A162" s="83" t="s">
        <v>228</v>
      </c>
      <c r="B162" s="108">
        <v>3.36</v>
      </c>
      <c r="C162" s="108">
        <v>38.5</v>
      </c>
      <c r="D162" s="108">
        <v>52</v>
      </c>
      <c r="E162" s="108">
        <v>492.13</v>
      </c>
      <c r="F162" s="108">
        <f t="shared" si="27"/>
        <v>59.675000000000004</v>
      </c>
      <c r="G162" s="108">
        <f t="shared" si="28"/>
        <v>35.099999999999994</v>
      </c>
      <c r="H162" s="108">
        <f t="shared" si="29"/>
        <v>65.207224999999994</v>
      </c>
      <c r="I162" s="108">
        <f t="shared" si="30"/>
        <v>1.5998222499999999</v>
      </c>
      <c r="J162" s="108">
        <f t="shared" si="31"/>
        <v>1.76017775</v>
      </c>
      <c r="K162" s="108">
        <f t="shared" si="26"/>
        <v>5.5878658730158728</v>
      </c>
      <c r="L162" s="108">
        <f t="shared" si="32"/>
        <v>5.2805860558605584</v>
      </c>
    </row>
    <row r="163" spans="1:12" ht="11.25" customHeight="1" x14ac:dyDescent="0.2">
      <c r="A163" s="12" t="s">
        <v>229</v>
      </c>
      <c r="B163" s="108">
        <v>3.43</v>
      </c>
      <c r="C163" s="108">
        <v>38.5</v>
      </c>
      <c r="D163" s="108">
        <v>49.5</v>
      </c>
      <c r="E163" s="108">
        <v>455.13</v>
      </c>
      <c r="F163" s="108">
        <f t="shared" si="27"/>
        <v>59.675000000000004</v>
      </c>
      <c r="G163" s="108">
        <f t="shared" si="28"/>
        <v>33.412500000000001</v>
      </c>
      <c r="H163" s="108">
        <f t="shared" si="29"/>
        <v>60.304724999999991</v>
      </c>
      <c r="I163" s="108">
        <f t="shared" si="30"/>
        <v>1.53392225</v>
      </c>
      <c r="J163" s="108">
        <f t="shared" si="31"/>
        <v>1.8960777500000001</v>
      </c>
      <c r="K163" s="108">
        <f t="shared" si="26"/>
        <v>6.0192944444444443</v>
      </c>
      <c r="L163" s="108">
        <f t="shared" si="32"/>
        <v>5.6882901329013293</v>
      </c>
    </row>
    <row r="164" spans="1:12" ht="11.25" customHeight="1" x14ac:dyDescent="0.2">
      <c r="A164" s="12" t="s">
        <v>230</v>
      </c>
      <c r="B164" s="108">
        <v>3.24</v>
      </c>
      <c r="C164" s="108">
        <v>38.93</v>
      </c>
      <c r="D164" s="108">
        <v>49</v>
      </c>
      <c r="E164" s="108">
        <v>445</v>
      </c>
      <c r="F164" s="108">
        <f t="shared" si="27"/>
        <v>60.341500000000003</v>
      </c>
      <c r="G164" s="108">
        <f t="shared" si="28"/>
        <v>33.074999999999996</v>
      </c>
      <c r="H164" s="108">
        <f t="shared" si="29"/>
        <v>58.962499999999999</v>
      </c>
      <c r="I164" s="108">
        <f t="shared" si="30"/>
        <v>1.52379</v>
      </c>
      <c r="J164" s="108">
        <f t="shared" si="31"/>
        <v>1.7162100000000002</v>
      </c>
      <c r="K164" s="108">
        <f t="shared" si="26"/>
        <v>5.4482857142857153</v>
      </c>
      <c r="L164" s="108">
        <f t="shared" si="32"/>
        <v>5.1486814868148691</v>
      </c>
    </row>
    <row r="165" spans="1:12" ht="11.25" customHeight="1" x14ac:dyDescent="0.2">
      <c r="A165" s="12" t="s">
        <v>222</v>
      </c>
      <c r="B165" s="108">
        <f>AVERAGE(B162:B164)</f>
        <v>3.3433333333333337</v>
      </c>
      <c r="C165" s="108">
        <f>AVERAGE(C162:C164)</f>
        <v>38.643333333333338</v>
      </c>
      <c r="D165" s="108">
        <f>AVERAGE(D162:D164)</f>
        <v>50.166666666666664</v>
      </c>
      <c r="E165" s="108">
        <f>AVERAGE(E162:E164)</f>
        <v>464.08666666666664</v>
      </c>
      <c r="F165" s="108">
        <f t="shared" si="27"/>
        <v>59.897166666666678</v>
      </c>
      <c r="G165" s="108">
        <f t="shared" si="28"/>
        <v>33.862500000000004</v>
      </c>
      <c r="H165" s="108">
        <f t="shared" si="29"/>
        <v>61.491483333333328</v>
      </c>
      <c r="I165" s="108">
        <f t="shared" si="30"/>
        <v>1.5525115</v>
      </c>
      <c r="J165" s="108">
        <f t="shared" si="31"/>
        <v>1.7908218333333337</v>
      </c>
      <c r="K165" s="108">
        <f t="shared" si="26"/>
        <v>5.6851486772486783</v>
      </c>
      <c r="L165" s="108">
        <f t="shared" si="32"/>
        <v>5.3725192251922529</v>
      </c>
    </row>
    <row r="166" spans="1:12" ht="11.25" customHeight="1" x14ac:dyDescent="0.2">
      <c r="A166" s="12" t="s">
        <v>231</v>
      </c>
      <c r="B166" s="108">
        <v>3.49</v>
      </c>
      <c r="C166" s="108">
        <v>39.29</v>
      </c>
      <c r="D166" s="108">
        <v>58.38</v>
      </c>
      <c r="E166" s="108">
        <v>441.25</v>
      </c>
      <c r="F166" s="108">
        <f t="shared" si="27"/>
        <v>60.899500000000003</v>
      </c>
      <c r="G166" s="108">
        <f t="shared" si="28"/>
        <v>39.406500000000001</v>
      </c>
      <c r="H166" s="108">
        <f t="shared" si="29"/>
        <v>58.465624999999996</v>
      </c>
      <c r="I166" s="108">
        <f t="shared" si="30"/>
        <v>1.5877162499999999</v>
      </c>
      <c r="J166" s="108">
        <f t="shared" si="31"/>
        <v>1.9022837500000003</v>
      </c>
      <c r="K166" s="108">
        <f t="shared" si="26"/>
        <v>6.0389960317460325</v>
      </c>
      <c r="L166" s="108">
        <f t="shared" si="32"/>
        <v>5.7069083190831922</v>
      </c>
    </row>
    <row r="167" spans="1:12" ht="11.25" customHeight="1" x14ac:dyDescent="0.2">
      <c r="A167" s="83" t="s">
        <v>232</v>
      </c>
      <c r="B167" s="108">
        <v>3.77</v>
      </c>
      <c r="C167" s="108">
        <v>41.48</v>
      </c>
      <c r="D167" s="108">
        <v>82.2</v>
      </c>
      <c r="E167" s="108">
        <v>451.5</v>
      </c>
      <c r="F167" s="108">
        <f t="shared" si="27"/>
        <v>64.293999999999997</v>
      </c>
      <c r="G167" s="108">
        <f t="shared" si="28"/>
        <v>55.485000000000007</v>
      </c>
      <c r="H167" s="108">
        <f t="shared" si="29"/>
        <v>59.823749999999997</v>
      </c>
      <c r="I167" s="108">
        <f t="shared" si="30"/>
        <v>1.7960274999999999</v>
      </c>
      <c r="J167" s="108">
        <f t="shared" si="31"/>
        <v>1.9739725000000001</v>
      </c>
      <c r="K167" s="108">
        <f t="shared" si="26"/>
        <v>6.2665793650793651</v>
      </c>
      <c r="L167" s="108">
        <f t="shared" si="32"/>
        <v>5.9219767197671986</v>
      </c>
    </row>
    <row r="168" spans="1:12" ht="11.25" customHeight="1" x14ac:dyDescent="0.2">
      <c r="A168" s="83" t="s">
        <v>233</v>
      </c>
      <c r="B168" s="108">
        <v>4.51</v>
      </c>
      <c r="C168" s="108">
        <v>42.85</v>
      </c>
      <c r="D168" s="108">
        <v>103</v>
      </c>
      <c r="E168" s="108">
        <v>464.38</v>
      </c>
      <c r="F168" s="108">
        <f t="shared" si="27"/>
        <v>66.417500000000004</v>
      </c>
      <c r="G168" s="108">
        <f t="shared" si="28"/>
        <v>69.525000000000006</v>
      </c>
      <c r="H168" s="108">
        <f t="shared" si="29"/>
        <v>61.530349999999999</v>
      </c>
      <c r="I168" s="108">
        <f t="shared" si="30"/>
        <v>1.9747284999999999</v>
      </c>
      <c r="J168" s="108">
        <f t="shared" si="31"/>
        <v>2.5352714999999999</v>
      </c>
      <c r="K168" s="108">
        <f t="shared" si="26"/>
        <v>8.0484809523809506</v>
      </c>
      <c r="L168" s="108">
        <f t="shared" si="32"/>
        <v>7.6058905589055898</v>
      </c>
    </row>
    <row r="169" spans="1:12" ht="11.25" customHeight="1" x14ac:dyDescent="0.2">
      <c r="A169" s="83" t="s">
        <v>223</v>
      </c>
      <c r="B169" s="108">
        <f>AVERAGE(B166:B168)</f>
        <v>3.9233333333333333</v>
      </c>
      <c r="C169" s="108">
        <f>AVERAGE(C166:C168)</f>
        <v>41.206666666666671</v>
      </c>
      <c r="D169" s="108">
        <f>AVERAGE(D166:D168)</f>
        <v>81.193333333333342</v>
      </c>
      <c r="E169" s="108">
        <f>AVERAGE(E166:E168)</f>
        <v>452.37666666666672</v>
      </c>
      <c r="F169" s="108">
        <f t="shared" si="27"/>
        <v>63.870333333333342</v>
      </c>
      <c r="G169" s="108">
        <f t="shared" si="28"/>
        <v>54.805500000000009</v>
      </c>
      <c r="H169" s="108">
        <f t="shared" si="29"/>
        <v>59.939908333333335</v>
      </c>
      <c r="I169" s="108">
        <f t="shared" si="30"/>
        <v>1.7861574166666667</v>
      </c>
      <c r="J169" s="108">
        <f t="shared" si="31"/>
        <v>2.1371759166666666</v>
      </c>
      <c r="K169" s="108">
        <f>J169/31.5*100</f>
        <v>6.7846854497354485</v>
      </c>
      <c r="L169" s="108">
        <f t="shared" si="32"/>
        <v>6.411591865918659</v>
      </c>
    </row>
    <row r="170" spans="1:12" ht="11.25" customHeight="1" x14ac:dyDescent="0.2">
      <c r="A170" s="12" t="s">
        <v>234</v>
      </c>
      <c r="B170" s="108">
        <v>5.19</v>
      </c>
      <c r="C170" s="108">
        <v>47.5</v>
      </c>
      <c r="D170" s="108">
        <v>129.75</v>
      </c>
      <c r="E170" s="108">
        <v>501.88</v>
      </c>
      <c r="F170" s="108">
        <f t="shared" si="27"/>
        <v>73.625</v>
      </c>
      <c r="G170" s="108">
        <f t="shared" si="28"/>
        <v>87.581249999999997</v>
      </c>
      <c r="H170" s="108">
        <f t="shared" si="29"/>
        <v>66.499099999999999</v>
      </c>
      <c r="I170" s="108">
        <f t="shared" si="30"/>
        <v>2.2770535000000001</v>
      </c>
      <c r="J170" s="108">
        <f t="shared" si="31"/>
        <v>2.9129465000000003</v>
      </c>
      <c r="K170" s="108">
        <f>J170/31.5*100</f>
        <v>9.2474492063492075</v>
      </c>
      <c r="L170" s="108">
        <f t="shared" si="32"/>
        <v>8.7389268892688943</v>
      </c>
    </row>
    <row r="171" spans="1:12" ht="11.25" customHeight="1" x14ac:dyDescent="0.2">
      <c r="A171" s="12" t="s">
        <v>235</v>
      </c>
      <c r="B171" s="108">
        <v>5.33</v>
      </c>
      <c r="C171" s="108">
        <v>51.96</v>
      </c>
      <c r="D171" s="108">
        <v>141.80000000000001</v>
      </c>
      <c r="E171" s="108">
        <v>518</v>
      </c>
      <c r="F171" s="108">
        <f t="shared" si="27"/>
        <v>80.537999999999997</v>
      </c>
      <c r="G171" s="108">
        <f t="shared" si="28"/>
        <v>95.715000000000003</v>
      </c>
      <c r="H171" s="108">
        <f t="shared" si="29"/>
        <v>68.635000000000005</v>
      </c>
      <c r="I171" s="108">
        <f t="shared" si="30"/>
        <v>2.4488799999999999</v>
      </c>
      <c r="J171" s="108">
        <f t="shared" si="31"/>
        <v>2.8811200000000001</v>
      </c>
      <c r="K171" s="108">
        <f>J171/31.5*100</f>
        <v>9.1464126984126999</v>
      </c>
      <c r="L171" s="108">
        <f t="shared" si="32"/>
        <v>8.6434464344643462</v>
      </c>
    </row>
    <row r="172" spans="1:12" ht="11.25" customHeight="1" x14ac:dyDescent="0.2">
      <c r="A172" s="12" t="s">
        <v>236</v>
      </c>
      <c r="B172" s="108">
        <v>5.65</v>
      </c>
      <c r="C172" s="108">
        <v>54.71</v>
      </c>
      <c r="D172" s="108">
        <v>136.25</v>
      </c>
      <c r="E172" s="108">
        <v>520</v>
      </c>
      <c r="F172" s="108">
        <f t="shared" si="27"/>
        <v>84.8005</v>
      </c>
      <c r="G172" s="108">
        <f t="shared" si="28"/>
        <v>91.96875</v>
      </c>
      <c r="H172" s="108">
        <f t="shared" si="29"/>
        <v>68.899999999999991</v>
      </c>
      <c r="I172" s="108">
        <f t="shared" si="30"/>
        <v>2.4566924999999999</v>
      </c>
      <c r="J172" s="108">
        <f t="shared" si="31"/>
        <v>3.1933075000000004</v>
      </c>
      <c r="K172" s="108">
        <f>J172/31.5*100</f>
        <v>10.137484126984129</v>
      </c>
      <c r="L172" s="108">
        <f t="shared" si="32"/>
        <v>9.5800183001830028</v>
      </c>
    </row>
    <row r="173" spans="1:12" ht="11.25" customHeight="1" x14ac:dyDescent="0.2">
      <c r="A173" s="12" t="s">
        <v>224</v>
      </c>
      <c r="B173" s="108">
        <f>AVERAGE(B170:B172)</f>
        <v>5.3900000000000006</v>
      </c>
      <c r="C173" s="108">
        <f>AVERAGE(C170:C172)</f>
        <v>51.390000000000008</v>
      </c>
      <c r="D173" s="108">
        <f>AVERAGE(D170:D172)</f>
        <v>135.93333333333334</v>
      </c>
      <c r="E173" s="108">
        <f>AVERAGE(E170:E172)</f>
        <v>513.29333333333341</v>
      </c>
      <c r="F173" s="108">
        <f>C173*1.55</f>
        <v>79.654500000000013</v>
      </c>
      <c r="G173" s="108">
        <f>((+D173*13.5)/2000)*100</f>
        <v>91.75500000000001</v>
      </c>
      <c r="H173" s="108">
        <f>((+E173*2.65)/2000)*100</f>
        <v>68.011366666666675</v>
      </c>
      <c r="I173" s="108">
        <f>SUM(F173:H173)/100</f>
        <v>2.3942086666666671</v>
      </c>
      <c r="J173" s="108">
        <f>B173-I173</f>
        <v>2.9957913333333335</v>
      </c>
      <c r="K173" s="108">
        <f>J173/31.5*100</f>
        <v>9.5104486772486769</v>
      </c>
      <c r="L173" s="108">
        <f>J173/33.333*100</f>
        <v>8.9874638746387472</v>
      </c>
    </row>
    <row r="174" spans="1:12" ht="11.25" customHeight="1" x14ac:dyDescent="0.2">
      <c r="A174" s="16">
        <v>2011</v>
      </c>
      <c r="B174" s="108"/>
      <c r="C174" s="108"/>
      <c r="D174" s="108"/>
      <c r="E174" s="108"/>
      <c r="F174" s="108"/>
      <c r="G174" s="108"/>
      <c r="H174" s="108"/>
      <c r="I174" s="108"/>
      <c r="J174" s="108"/>
      <c r="K174" s="108"/>
      <c r="L174" s="108"/>
    </row>
    <row r="175" spans="1:12" ht="11.25" customHeight="1" x14ac:dyDescent="0.2">
      <c r="A175" s="83" t="s">
        <v>225</v>
      </c>
      <c r="B175" s="108">
        <v>6.1</v>
      </c>
      <c r="C175" s="108">
        <v>57.91</v>
      </c>
      <c r="D175" s="108">
        <v>138.88</v>
      </c>
      <c r="E175" s="108">
        <v>524.05999999999995</v>
      </c>
      <c r="F175" s="108">
        <f t="shared" ref="F175:F189" si="33">C175*1.55</f>
        <v>89.760499999999993</v>
      </c>
      <c r="G175" s="108">
        <f t="shared" ref="G175:G189" si="34">((+D175*13.5)/2000)*100</f>
        <v>93.744</v>
      </c>
      <c r="H175" s="108">
        <f t="shared" ref="H175:H189" si="35">((+E175*2.65)/2000)*100</f>
        <v>69.437949999999987</v>
      </c>
      <c r="I175" s="108">
        <f t="shared" ref="I175:I188" si="36">SUM(F175:H175)/100</f>
        <v>2.5294245000000002</v>
      </c>
      <c r="J175" s="108">
        <f t="shared" ref="J175:J188" si="37">B175-I175</f>
        <v>3.5705754999999995</v>
      </c>
      <c r="K175" s="108">
        <f t="shared" ref="K175:K238" si="38">J175/31.5*100</f>
        <v>11.335160317460316</v>
      </c>
      <c r="L175" s="108">
        <f t="shared" ref="L175:L188" si="39">J175/33.333*100</f>
        <v>10.711833618336183</v>
      </c>
    </row>
    <row r="176" spans="1:12" ht="11.25" customHeight="1" x14ac:dyDescent="0.2">
      <c r="A176" s="83" t="s">
        <v>226</v>
      </c>
      <c r="B176" s="108">
        <v>6.69</v>
      </c>
      <c r="C176" s="108">
        <v>63.39</v>
      </c>
      <c r="D176" s="108">
        <v>149.25</v>
      </c>
      <c r="E176" s="108">
        <v>533.75</v>
      </c>
      <c r="F176" s="108">
        <f t="shared" si="33"/>
        <v>98.254500000000007</v>
      </c>
      <c r="G176" s="108">
        <f t="shared" si="34"/>
        <v>100.74375000000001</v>
      </c>
      <c r="H176" s="108">
        <f t="shared" si="35"/>
        <v>70.721874999999997</v>
      </c>
      <c r="I176" s="108">
        <f t="shared" si="36"/>
        <v>2.69720125</v>
      </c>
      <c r="J176" s="108">
        <f t="shared" si="37"/>
        <v>3.9927987500000004</v>
      </c>
      <c r="K176" s="108">
        <f t="shared" si="38"/>
        <v>12.675551587301589</v>
      </c>
      <c r="L176" s="108">
        <f t="shared" si="39"/>
        <v>11.978516035160354</v>
      </c>
    </row>
    <row r="177" spans="1:12" ht="11.25" customHeight="1" x14ac:dyDescent="0.2">
      <c r="A177" s="83" t="s">
        <v>227</v>
      </c>
      <c r="B177" s="108">
        <v>6.59</v>
      </c>
      <c r="C177" s="108">
        <v>67.72</v>
      </c>
      <c r="D177" s="108">
        <v>150.1</v>
      </c>
      <c r="E177" s="108">
        <v>543.29999999999995</v>
      </c>
      <c r="F177" s="108">
        <f t="shared" si="33"/>
        <v>104.96600000000001</v>
      </c>
      <c r="G177" s="108">
        <f t="shared" si="34"/>
        <v>101.3175</v>
      </c>
      <c r="H177" s="108">
        <f t="shared" si="35"/>
        <v>71.987249999999989</v>
      </c>
      <c r="I177" s="108">
        <f t="shared" si="36"/>
        <v>2.7827075000000003</v>
      </c>
      <c r="J177" s="108">
        <f t="shared" si="37"/>
        <v>3.8072924999999995</v>
      </c>
      <c r="K177" s="108">
        <f t="shared" si="38"/>
        <v>12.086642857142856</v>
      </c>
      <c r="L177" s="108">
        <f t="shared" si="39"/>
        <v>11.421991719917198</v>
      </c>
    </row>
    <row r="178" spans="1:12" ht="11.25" customHeight="1" x14ac:dyDescent="0.2">
      <c r="A178" s="12" t="s">
        <v>221</v>
      </c>
      <c r="B178" s="108">
        <f>AVERAGE(B175:B177)</f>
        <v>6.46</v>
      </c>
      <c r="C178" s="108">
        <f>AVERAGE(C175:C177)</f>
        <v>63.006666666666661</v>
      </c>
      <c r="D178" s="108">
        <f>AVERAGE(D175:D177)</f>
        <v>146.07666666666668</v>
      </c>
      <c r="E178" s="108">
        <f>AVERAGE(E175:E177)</f>
        <v>533.70333333333326</v>
      </c>
      <c r="F178" s="108">
        <f t="shared" si="33"/>
        <v>97.660333333333327</v>
      </c>
      <c r="G178" s="108">
        <f t="shared" si="34"/>
        <v>98.60175000000001</v>
      </c>
      <c r="H178" s="108">
        <f t="shared" si="35"/>
        <v>70.715691666666658</v>
      </c>
      <c r="I178" s="108">
        <f t="shared" si="36"/>
        <v>2.6697777500000002</v>
      </c>
      <c r="J178" s="108">
        <f t="shared" si="37"/>
        <v>3.7902222499999998</v>
      </c>
      <c r="K178" s="108">
        <f t="shared" si="38"/>
        <v>12.032451587301587</v>
      </c>
      <c r="L178" s="108">
        <f t="shared" si="39"/>
        <v>11.370780457804578</v>
      </c>
    </row>
    <row r="179" spans="1:12" ht="11.25" customHeight="1" x14ac:dyDescent="0.2">
      <c r="A179" s="83" t="s">
        <v>228</v>
      </c>
      <c r="B179" s="108">
        <v>7.33</v>
      </c>
      <c r="C179" s="108">
        <v>68.89</v>
      </c>
      <c r="D179" s="108">
        <v>151.13</v>
      </c>
      <c r="E179" s="108">
        <v>556.25</v>
      </c>
      <c r="F179" s="108">
        <f t="shared" si="33"/>
        <v>106.7795</v>
      </c>
      <c r="G179" s="108">
        <f t="shared" si="34"/>
        <v>102.01274999999998</v>
      </c>
      <c r="H179" s="108">
        <f t="shared" si="35"/>
        <v>73.703125</v>
      </c>
      <c r="I179" s="108">
        <f t="shared" si="36"/>
        <v>2.8249537499999997</v>
      </c>
      <c r="J179" s="108">
        <f t="shared" si="37"/>
        <v>4.5050462500000004</v>
      </c>
      <c r="K179" s="108">
        <f t="shared" si="38"/>
        <v>14.301734126984128</v>
      </c>
      <c r="L179" s="108">
        <f t="shared" si="39"/>
        <v>13.515273902739027</v>
      </c>
    </row>
    <row r="180" spans="1:12" ht="11.25" customHeight="1" x14ac:dyDescent="0.2">
      <c r="A180" s="12" t="s">
        <v>229</v>
      </c>
      <c r="B180" s="108">
        <v>7.08</v>
      </c>
      <c r="C180" s="108">
        <v>68.33</v>
      </c>
      <c r="D180" s="108">
        <v>149.4</v>
      </c>
      <c r="E180" s="108">
        <v>556</v>
      </c>
      <c r="F180" s="108">
        <f t="shared" si="33"/>
        <v>105.9115</v>
      </c>
      <c r="G180" s="108">
        <f t="shared" si="34"/>
        <v>100.84500000000001</v>
      </c>
      <c r="H180" s="108">
        <f t="shared" si="35"/>
        <v>73.669999999999987</v>
      </c>
      <c r="I180" s="108">
        <f t="shared" si="36"/>
        <v>2.8042650000000005</v>
      </c>
      <c r="J180" s="108">
        <f t="shared" si="37"/>
        <v>4.2757349999999992</v>
      </c>
      <c r="K180" s="108">
        <f t="shared" si="38"/>
        <v>13.573761904761902</v>
      </c>
      <c r="L180" s="108">
        <f t="shared" si="39"/>
        <v>12.82733327333273</v>
      </c>
    </row>
    <row r="181" spans="1:12" ht="11.25" customHeight="1" x14ac:dyDescent="0.2">
      <c r="A181" s="12" t="s">
        <v>230</v>
      </c>
      <c r="B181" s="108">
        <v>7.17</v>
      </c>
      <c r="C181" s="108">
        <v>66.7</v>
      </c>
      <c r="D181" s="108">
        <v>149.75</v>
      </c>
      <c r="E181" s="108">
        <v>567.5</v>
      </c>
      <c r="F181" s="108">
        <f t="shared" si="33"/>
        <v>103.38500000000001</v>
      </c>
      <c r="G181" s="108">
        <f t="shared" si="34"/>
        <v>101.08124999999998</v>
      </c>
      <c r="H181" s="108">
        <f t="shared" si="35"/>
        <v>75.193750000000009</v>
      </c>
      <c r="I181" s="108">
        <f t="shared" si="36"/>
        <v>2.7966000000000002</v>
      </c>
      <c r="J181" s="108">
        <f t="shared" si="37"/>
        <v>4.3734000000000002</v>
      </c>
      <c r="K181" s="108">
        <f t="shared" si="38"/>
        <v>13.883809523809523</v>
      </c>
      <c r="L181" s="108">
        <f t="shared" si="39"/>
        <v>13.120331203312036</v>
      </c>
    </row>
    <row r="182" spans="1:12" ht="11.25" customHeight="1" x14ac:dyDescent="0.2">
      <c r="A182" s="12" t="s">
        <v>222</v>
      </c>
      <c r="B182" s="108">
        <f>AVERAGE(B179:B181)</f>
        <v>7.1933333333333325</v>
      </c>
      <c r="C182" s="108">
        <f>AVERAGE(C179:C181)</f>
        <v>67.973333333333343</v>
      </c>
      <c r="D182" s="108">
        <f>AVERAGE(D179:D181)</f>
        <v>150.09333333333333</v>
      </c>
      <c r="E182" s="108">
        <f>AVERAGE(E179:E181)</f>
        <v>559.91666666666663</v>
      </c>
      <c r="F182" s="108">
        <f t="shared" si="33"/>
        <v>105.35866666666668</v>
      </c>
      <c r="G182" s="108">
        <f t="shared" si="34"/>
        <v>101.313</v>
      </c>
      <c r="H182" s="108">
        <f t="shared" si="35"/>
        <v>74.188958333333318</v>
      </c>
      <c r="I182" s="108">
        <f t="shared" si="36"/>
        <v>2.8086062500000004</v>
      </c>
      <c r="J182" s="108">
        <f t="shared" si="37"/>
        <v>4.3847270833333321</v>
      </c>
      <c r="K182" s="108">
        <f t="shared" si="38"/>
        <v>13.919768518518513</v>
      </c>
      <c r="L182" s="108">
        <f t="shared" si="39"/>
        <v>13.154312793127929</v>
      </c>
    </row>
    <row r="183" spans="1:12" ht="11.25" customHeight="1" x14ac:dyDescent="0.2">
      <c r="A183" s="12" t="s">
        <v>231</v>
      </c>
      <c r="B183" s="108">
        <v>6.96</v>
      </c>
      <c r="C183" s="108">
        <v>62</v>
      </c>
      <c r="D183" s="108">
        <v>148.88999999999999</v>
      </c>
      <c r="E183" s="108">
        <v>556.25</v>
      </c>
      <c r="F183" s="108">
        <f t="shared" si="33"/>
        <v>96.100000000000009</v>
      </c>
      <c r="G183" s="108">
        <f t="shared" si="34"/>
        <v>100.50074999999998</v>
      </c>
      <c r="H183" s="108">
        <f t="shared" si="35"/>
        <v>73.703125</v>
      </c>
      <c r="I183" s="108">
        <f t="shared" si="36"/>
        <v>2.7030387500000002</v>
      </c>
      <c r="J183" s="108">
        <f t="shared" si="37"/>
        <v>4.2569612499999998</v>
      </c>
      <c r="K183" s="108">
        <f t="shared" si="38"/>
        <v>13.514162698412699</v>
      </c>
      <c r="L183" s="108">
        <f t="shared" si="39"/>
        <v>12.7710114601146</v>
      </c>
    </row>
    <row r="184" spans="1:12" ht="11.25" customHeight="1" x14ac:dyDescent="0.2">
      <c r="A184" s="83" t="s">
        <v>232</v>
      </c>
      <c r="B184" s="108">
        <v>7.3</v>
      </c>
      <c r="C184" s="108">
        <v>62</v>
      </c>
      <c r="D184" s="108">
        <v>160.6</v>
      </c>
      <c r="E184" s="108">
        <v>559</v>
      </c>
      <c r="F184" s="108">
        <f t="shared" si="33"/>
        <v>96.100000000000009</v>
      </c>
      <c r="G184" s="108">
        <f t="shared" si="34"/>
        <v>108.405</v>
      </c>
      <c r="H184" s="108">
        <f t="shared" si="35"/>
        <v>74.067499999999995</v>
      </c>
      <c r="I184" s="108">
        <f t="shared" si="36"/>
        <v>2.7857249999999998</v>
      </c>
      <c r="J184" s="108">
        <f t="shared" si="37"/>
        <v>4.5142749999999996</v>
      </c>
      <c r="K184" s="108">
        <f t="shared" si="38"/>
        <v>14.331031746031744</v>
      </c>
      <c r="L184" s="108">
        <f t="shared" si="39"/>
        <v>13.542960429604294</v>
      </c>
    </row>
    <row r="185" spans="1:12" ht="11.25" customHeight="1" x14ac:dyDescent="0.2">
      <c r="A185" s="83" t="s">
        <v>233</v>
      </c>
      <c r="B185" s="108">
        <v>6.77</v>
      </c>
      <c r="C185" s="108">
        <v>57.95</v>
      </c>
      <c r="D185" s="108">
        <v>183.25</v>
      </c>
      <c r="E185" s="108">
        <v>550.63</v>
      </c>
      <c r="F185" s="108">
        <f t="shared" si="33"/>
        <v>89.822500000000005</v>
      </c>
      <c r="G185" s="108">
        <f t="shared" si="34"/>
        <v>123.69375000000001</v>
      </c>
      <c r="H185" s="108">
        <f t="shared" si="35"/>
        <v>72.958475000000007</v>
      </c>
      <c r="I185" s="108">
        <f t="shared" si="36"/>
        <v>2.8647472500000002</v>
      </c>
      <c r="J185" s="108">
        <f t="shared" si="37"/>
        <v>3.9052527499999994</v>
      </c>
      <c r="K185" s="108">
        <f t="shared" si="38"/>
        <v>12.397627777777775</v>
      </c>
      <c r="L185" s="108">
        <f t="shared" si="39"/>
        <v>11.715875408754087</v>
      </c>
    </row>
    <row r="186" spans="1:12" ht="11.25" customHeight="1" x14ac:dyDescent="0.2">
      <c r="A186" s="83" t="s">
        <v>223</v>
      </c>
      <c r="B186" s="108">
        <f>AVERAGE(B183:B185)</f>
        <v>7.0100000000000007</v>
      </c>
      <c r="C186" s="108">
        <f>AVERAGE(C183:C185)</f>
        <v>60.65</v>
      </c>
      <c r="D186" s="108">
        <f>AVERAGE(D183:D185)</f>
        <v>164.24666666666667</v>
      </c>
      <c r="E186" s="108">
        <f>AVERAGE(E183:E185)</f>
        <v>555.29333333333341</v>
      </c>
      <c r="F186" s="108">
        <f t="shared" si="33"/>
        <v>94.007500000000007</v>
      </c>
      <c r="G186" s="108">
        <f t="shared" si="34"/>
        <v>110.8665</v>
      </c>
      <c r="H186" s="108">
        <f t="shared" si="35"/>
        <v>73.576366666666672</v>
      </c>
      <c r="I186" s="108">
        <f t="shared" si="36"/>
        <v>2.7845036666666672</v>
      </c>
      <c r="J186" s="108">
        <f t="shared" si="37"/>
        <v>4.225496333333334</v>
      </c>
      <c r="K186" s="108">
        <f t="shared" si="38"/>
        <v>13.414274074074076</v>
      </c>
      <c r="L186" s="108">
        <f t="shared" si="39"/>
        <v>12.676615766157665</v>
      </c>
    </row>
    <row r="187" spans="1:12" ht="11.25" customHeight="1" x14ac:dyDescent="0.2">
      <c r="A187" s="12" t="s">
        <v>234</v>
      </c>
      <c r="B187" s="108">
        <v>6.23</v>
      </c>
      <c r="C187" s="108">
        <v>54.24</v>
      </c>
      <c r="D187" s="108">
        <v>173.75</v>
      </c>
      <c r="E187" s="108">
        <v>524.38</v>
      </c>
      <c r="F187" s="108">
        <f t="shared" si="33"/>
        <v>84.072000000000003</v>
      </c>
      <c r="G187" s="108">
        <f t="shared" si="34"/>
        <v>117.28125</v>
      </c>
      <c r="H187" s="108">
        <f t="shared" si="35"/>
        <v>69.480350000000001</v>
      </c>
      <c r="I187" s="108">
        <f t="shared" si="36"/>
        <v>2.7083360000000001</v>
      </c>
      <c r="J187" s="108">
        <f t="shared" si="37"/>
        <v>3.5216640000000003</v>
      </c>
      <c r="K187" s="108">
        <f t="shared" si="38"/>
        <v>11.179885714285716</v>
      </c>
      <c r="L187" s="108">
        <f t="shared" si="39"/>
        <v>10.565097650976512</v>
      </c>
    </row>
    <row r="188" spans="1:12" ht="11.25" customHeight="1" x14ac:dyDescent="0.2">
      <c r="A188" s="12" t="s">
        <v>235</v>
      </c>
      <c r="B188" s="108">
        <v>6.26</v>
      </c>
      <c r="C188" s="108">
        <v>53.98</v>
      </c>
      <c r="D188" s="108">
        <v>168.2</v>
      </c>
      <c r="E188" s="108">
        <v>487</v>
      </c>
      <c r="F188" s="108">
        <f t="shared" si="33"/>
        <v>83.668999999999997</v>
      </c>
      <c r="G188" s="108">
        <f t="shared" si="34"/>
        <v>113.53499999999998</v>
      </c>
      <c r="H188" s="108">
        <f t="shared" si="35"/>
        <v>64.527499999999989</v>
      </c>
      <c r="I188" s="108">
        <f t="shared" si="36"/>
        <v>2.6173149999999996</v>
      </c>
      <c r="J188" s="108">
        <f t="shared" si="37"/>
        <v>3.6426850000000002</v>
      </c>
      <c r="K188" s="108">
        <f t="shared" si="38"/>
        <v>11.564079365079365</v>
      </c>
      <c r="L188" s="108">
        <f t="shared" si="39"/>
        <v>10.928164281642818</v>
      </c>
    </row>
    <row r="189" spans="1:12" ht="11.25" customHeight="1" x14ac:dyDescent="0.2">
      <c r="A189" s="12" t="s">
        <v>236</v>
      </c>
      <c r="B189" s="108">
        <v>5.96</v>
      </c>
      <c r="C189" s="108">
        <v>53.36</v>
      </c>
      <c r="D189" s="108">
        <v>155</v>
      </c>
      <c r="E189" s="108">
        <v>441.25</v>
      </c>
      <c r="F189" s="108">
        <f t="shared" si="33"/>
        <v>82.707999999999998</v>
      </c>
      <c r="G189" s="108">
        <f t="shared" si="34"/>
        <v>104.62499999999999</v>
      </c>
      <c r="H189" s="108">
        <f t="shared" si="35"/>
        <v>58.465624999999996</v>
      </c>
      <c r="I189" s="108">
        <f>SUM(F189:H189)/100</f>
        <v>2.4579862499999994</v>
      </c>
      <c r="J189" s="108">
        <f>B189-I189</f>
        <v>3.5020137500000006</v>
      </c>
      <c r="K189" s="108">
        <f t="shared" si="38"/>
        <v>11.117503968253969</v>
      </c>
      <c r="L189" s="108">
        <f>J189/33.333*100</f>
        <v>10.506146311463118</v>
      </c>
    </row>
    <row r="190" spans="1:12" ht="11.25" customHeight="1" x14ac:dyDescent="0.2">
      <c r="A190" s="12" t="s">
        <v>224</v>
      </c>
      <c r="B190" s="108">
        <f>AVERAGE(B187:B189)</f>
        <v>6.1499999999999995</v>
      </c>
      <c r="C190" s="108">
        <f>AVERAGE(C187:C189)</f>
        <v>53.859999999999992</v>
      </c>
      <c r="D190" s="108">
        <f>AVERAGE(D187:D189)</f>
        <v>165.65</v>
      </c>
      <c r="E190" s="108">
        <f>AVERAGE(E187:E189)</f>
        <v>484.21000000000004</v>
      </c>
      <c r="F190" s="108">
        <f>C190*1.55</f>
        <v>83.48299999999999</v>
      </c>
      <c r="G190" s="108">
        <f>((+D190*13.5)/2000)*100</f>
        <v>111.81375</v>
      </c>
      <c r="H190" s="108">
        <f>((+E190*2.65)/2000)*100</f>
        <v>64.157825000000003</v>
      </c>
      <c r="I190" s="108">
        <f>SUM(F190:H190)/100</f>
        <v>2.59454575</v>
      </c>
      <c r="J190" s="108">
        <f>B190-I190</f>
        <v>3.5554542499999995</v>
      </c>
      <c r="K190" s="108">
        <f t="shared" si="38"/>
        <v>11.287156349206349</v>
      </c>
      <c r="L190" s="108">
        <f>J190/33.333*100</f>
        <v>10.666469414694147</v>
      </c>
    </row>
    <row r="191" spans="1:12" ht="11.25" customHeight="1" x14ac:dyDescent="0.2">
      <c r="A191" s="83">
        <v>2012</v>
      </c>
      <c r="B191" s="108"/>
      <c r="C191" s="108"/>
      <c r="D191" s="108"/>
      <c r="E191" s="108"/>
      <c r="F191" s="108"/>
      <c r="G191" s="108"/>
      <c r="H191" s="108"/>
      <c r="I191" s="108"/>
      <c r="J191" s="108"/>
      <c r="K191" s="108"/>
      <c r="L191" s="108"/>
    </row>
    <row r="192" spans="1:12" ht="11.25" customHeight="1" x14ac:dyDescent="0.2">
      <c r="A192" s="83" t="s">
        <v>225</v>
      </c>
      <c r="B192" s="108">
        <v>6.25</v>
      </c>
      <c r="C192" s="108">
        <v>54</v>
      </c>
      <c r="D192" s="108">
        <v>138</v>
      </c>
      <c r="E192" s="108">
        <v>433.5</v>
      </c>
      <c r="F192" s="108">
        <f t="shared" ref="F192:F206" si="40">C192*1.55</f>
        <v>83.7</v>
      </c>
      <c r="G192" s="108">
        <f t="shared" ref="G192:G206" si="41">((+D192*13.5)/2000)*100</f>
        <v>93.15</v>
      </c>
      <c r="H192" s="108">
        <f t="shared" ref="H192:H206" si="42">((+E192*2.65)/2000)*100</f>
        <v>57.438749999999992</v>
      </c>
      <c r="I192" s="108">
        <f t="shared" ref="I192:I206" si="43">SUM(F192:H192)/100</f>
        <v>2.3428875000000002</v>
      </c>
      <c r="J192" s="108">
        <f t="shared" ref="J192:J206" si="44">B192-I192</f>
        <v>3.9071124999999998</v>
      </c>
      <c r="K192" s="108">
        <f t="shared" si="38"/>
        <v>12.403531746031746</v>
      </c>
      <c r="L192" s="108">
        <f t="shared" ref="L192:L206" si="45">J192/33.333*100</f>
        <v>11.721454714547146</v>
      </c>
    </row>
    <row r="193" spans="1:12" ht="11.25" customHeight="1" x14ac:dyDescent="0.2">
      <c r="A193" s="83" t="s">
        <v>226</v>
      </c>
      <c r="B193" s="108">
        <v>6.41</v>
      </c>
      <c r="C193" s="108">
        <v>56.24</v>
      </c>
      <c r="D193" s="108">
        <v>133.75</v>
      </c>
      <c r="E193" s="108">
        <v>448.75</v>
      </c>
      <c r="F193" s="108">
        <f t="shared" si="40"/>
        <v>87.172000000000011</v>
      </c>
      <c r="G193" s="108">
        <f t="shared" si="41"/>
        <v>90.28125</v>
      </c>
      <c r="H193" s="108">
        <f t="shared" si="42"/>
        <v>59.459375000000001</v>
      </c>
      <c r="I193" s="108">
        <f t="shared" si="43"/>
        <v>2.3691262500000003</v>
      </c>
      <c r="J193" s="108">
        <f t="shared" si="44"/>
        <v>4.0408737499999994</v>
      </c>
      <c r="K193" s="108">
        <f t="shared" si="38"/>
        <v>12.828170634920632</v>
      </c>
      <c r="L193" s="108">
        <f t="shared" si="45"/>
        <v>12.122742477424774</v>
      </c>
    </row>
    <row r="194" spans="1:12" ht="11.25" customHeight="1" x14ac:dyDescent="0.2">
      <c r="A194" s="83" t="s">
        <v>227</v>
      </c>
      <c r="B194" s="108">
        <v>6.46</v>
      </c>
      <c r="C194" s="108">
        <v>59.31</v>
      </c>
      <c r="D194" s="108">
        <v>129.38</v>
      </c>
      <c r="E194" s="108">
        <v>487.5</v>
      </c>
      <c r="F194" s="108">
        <f t="shared" si="40"/>
        <v>91.930500000000009</v>
      </c>
      <c r="G194" s="108">
        <f t="shared" si="41"/>
        <v>87.331499999999991</v>
      </c>
      <c r="H194" s="108">
        <f t="shared" si="42"/>
        <v>64.59375</v>
      </c>
      <c r="I194" s="108">
        <f t="shared" si="43"/>
        <v>2.4385574999999999</v>
      </c>
      <c r="J194" s="108">
        <f t="shared" si="44"/>
        <v>4.0214425</v>
      </c>
      <c r="K194" s="108">
        <f t="shared" si="38"/>
        <v>12.766484126984126</v>
      </c>
      <c r="L194" s="108">
        <f t="shared" si="45"/>
        <v>12.064448144481446</v>
      </c>
    </row>
    <row r="195" spans="1:12" ht="11.25" customHeight="1" x14ac:dyDescent="0.2">
      <c r="A195" s="12" t="s">
        <v>221</v>
      </c>
      <c r="B195" s="108">
        <f>AVERAGE(B192:B194)</f>
        <v>6.373333333333334</v>
      </c>
      <c r="C195" s="108">
        <f>AVERAGE(C192:C194)</f>
        <v>56.516666666666673</v>
      </c>
      <c r="D195" s="108">
        <f>AVERAGE(D192:D194)</f>
        <v>133.71</v>
      </c>
      <c r="E195" s="108">
        <f>AVERAGE(E192:E194)</f>
        <v>456.58333333333331</v>
      </c>
      <c r="F195" s="108">
        <f t="shared" si="40"/>
        <v>87.600833333333341</v>
      </c>
      <c r="G195" s="108">
        <f t="shared" si="41"/>
        <v>90.254249999999999</v>
      </c>
      <c r="H195" s="108">
        <f t="shared" si="42"/>
        <v>60.497291666666662</v>
      </c>
      <c r="I195" s="108">
        <f t="shared" si="43"/>
        <v>2.3835237500000002</v>
      </c>
      <c r="J195" s="108">
        <f t="shared" si="44"/>
        <v>3.9898095833333338</v>
      </c>
      <c r="K195" s="108">
        <f t="shared" si="38"/>
        <v>12.66606216931217</v>
      </c>
      <c r="L195" s="108">
        <f t="shared" si="45"/>
        <v>11.969548445484456</v>
      </c>
    </row>
    <row r="196" spans="1:12" ht="11.25" customHeight="1" x14ac:dyDescent="0.2">
      <c r="A196" s="83" t="s">
        <v>228</v>
      </c>
      <c r="B196" s="108">
        <v>6.34</v>
      </c>
      <c r="C196" s="108">
        <v>60.75</v>
      </c>
      <c r="D196" s="108">
        <v>128.75</v>
      </c>
      <c r="E196" s="108">
        <v>498.75</v>
      </c>
      <c r="F196" s="108">
        <f t="shared" si="40"/>
        <v>94.162500000000009</v>
      </c>
      <c r="G196" s="108">
        <f t="shared" si="41"/>
        <v>86.90625</v>
      </c>
      <c r="H196" s="108">
        <f t="shared" si="42"/>
        <v>66.084374999999994</v>
      </c>
      <c r="I196" s="108">
        <f t="shared" si="43"/>
        <v>2.47153125</v>
      </c>
      <c r="J196" s="108">
        <f t="shared" si="44"/>
        <v>3.8684687499999999</v>
      </c>
      <c r="K196" s="108">
        <f t="shared" si="38"/>
        <v>12.280853174603175</v>
      </c>
      <c r="L196" s="108">
        <f t="shared" si="45"/>
        <v>11.605522305223053</v>
      </c>
    </row>
    <row r="197" spans="1:12" ht="11.25" customHeight="1" x14ac:dyDescent="0.2">
      <c r="A197" s="83" t="s">
        <v>229</v>
      </c>
      <c r="B197" s="108">
        <v>6.27</v>
      </c>
      <c r="C197" s="108">
        <v>58.05</v>
      </c>
      <c r="D197" s="108">
        <v>137.80000000000001</v>
      </c>
      <c r="E197" s="108">
        <v>533</v>
      </c>
      <c r="F197" s="108">
        <f t="shared" si="40"/>
        <v>89.977499999999992</v>
      </c>
      <c r="G197" s="108">
        <f t="shared" si="41"/>
        <v>93.015000000000015</v>
      </c>
      <c r="H197" s="108">
        <f t="shared" si="42"/>
        <v>70.622500000000002</v>
      </c>
      <c r="I197" s="108">
        <f t="shared" si="43"/>
        <v>2.5361500000000001</v>
      </c>
      <c r="J197" s="108">
        <f t="shared" si="44"/>
        <v>3.7338499999999994</v>
      </c>
      <c r="K197" s="108">
        <f t="shared" si="38"/>
        <v>11.853492063492062</v>
      </c>
      <c r="L197" s="108">
        <f t="shared" si="45"/>
        <v>11.201662016620165</v>
      </c>
    </row>
    <row r="198" spans="1:12" ht="11.25" customHeight="1" x14ac:dyDescent="0.2">
      <c r="A198" s="83" t="s">
        <v>230</v>
      </c>
      <c r="B198" s="108">
        <v>6.3</v>
      </c>
      <c r="C198" s="108">
        <v>52.9</v>
      </c>
      <c r="D198" s="108">
        <v>138</v>
      </c>
      <c r="E198" s="108">
        <v>579</v>
      </c>
      <c r="F198" s="108">
        <f t="shared" si="40"/>
        <v>81.995000000000005</v>
      </c>
      <c r="G198" s="108">
        <f t="shared" si="41"/>
        <v>93.15</v>
      </c>
      <c r="H198" s="108">
        <f t="shared" si="42"/>
        <v>76.717500000000001</v>
      </c>
      <c r="I198" s="108">
        <f t="shared" si="43"/>
        <v>2.5186250000000001</v>
      </c>
      <c r="J198" s="108">
        <f t="shared" si="44"/>
        <v>3.7813749999999997</v>
      </c>
      <c r="K198" s="108">
        <f t="shared" si="38"/>
        <v>12.004365079365078</v>
      </c>
      <c r="L198" s="108">
        <f t="shared" si="45"/>
        <v>11.344238442384423</v>
      </c>
    </row>
    <row r="199" spans="1:12" ht="11.25" customHeight="1" x14ac:dyDescent="0.2">
      <c r="A199" s="12" t="s">
        <v>222</v>
      </c>
      <c r="B199" s="108">
        <f>AVERAGE(B196:B198)</f>
        <v>6.3033333333333337</v>
      </c>
      <c r="C199" s="108">
        <f>AVERAGE(C196:C198)</f>
        <v>57.233333333333327</v>
      </c>
      <c r="D199" s="108">
        <f>AVERAGE(D196:D198)</f>
        <v>134.85</v>
      </c>
      <c r="E199" s="108">
        <f>AVERAGE(E196:E198)</f>
        <v>536.91666666666663</v>
      </c>
      <c r="F199" s="108">
        <f t="shared" si="40"/>
        <v>88.711666666666659</v>
      </c>
      <c r="G199" s="108">
        <f t="shared" si="41"/>
        <v>91.023749999999993</v>
      </c>
      <c r="H199" s="108">
        <f t="shared" si="42"/>
        <v>71.141458333333318</v>
      </c>
      <c r="I199" s="108">
        <f t="shared" si="43"/>
        <v>2.5087687499999998</v>
      </c>
      <c r="J199" s="108">
        <f t="shared" si="44"/>
        <v>3.7945645833333339</v>
      </c>
      <c r="K199" s="108">
        <f t="shared" si="38"/>
        <v>12.046236772486775</v>
      </c>
      <c r="L199" s="108">
        <f t="shared" si="45"/>
        <v>11.383807588075882</v>
      </c>
    </row>
    <row r="200" spans="1:12" ht="11.25" customHeight="1" x14ac:dyDescent="0.2">
      <c r="A200" s="83" t="s">
        <v>231</v>
      </c>
      <c r="B200" s="108">
        <v>7.85</v>
      </c>
      <c r="C200" s="108">
        <v>54.76</v>
      </c>
      <c r="D200" s="108">
        <v>192.2</v>
      </c>
      <c r="E200" s="108">
        <v>629</v>
      </c>
      <c r="F200" s="108">
        <f t="shared" si="40"/>
        <v>84.878</v>
      </c>
      <c r="G200" s="108">
        <f t="shared" si="41"/>
        <v>129.73500000000001</v>
      </c>
      <c r="H200" s="108">
        <f t="shared" si="42"/>
        <v>83.342500000000001</v>
      </c>
      <c r="I200" s="108">
        <f t="shared" si="43"/>
        <v>2.9795550000000004</v>
      </c>
      <c r="J200" s="108">
        <f t="shared" si="44"/>
        <v>4.8704449999999992</v>
      </c>
      <c r="K200" s="108">
        <f t="shared" si="38"/>
        <v>15.461730158730155</v>
      </c>
      <c r="L200" s="108">
        <f t="shared" si="45"/>
        <v>14.611481114811149</v>
      </c>
    </row>
    <row r="201" spans="1:12" ht="11.25" customHeight="1" x14ac:dyDescent="0.2">
      <c r="A201" s="83" t="s">
        <v>232</v>
      </c>
      <c r="B201" s="108">
        <v>8.15</v>
      </c>
      <c r="C201" s="108">
        <v>57.26</v>
      </c>
      <c r="D201" s="108">
        <v>252.5</v>
      </c>
      <c r="E201" s="108">
        <v>718.75</v>
      </c>
      <c r="F201" s="108">
        <f t="shared" si="40"/>
        <v>88.753</v>
      </c>
      <c r="G201" s="108">
        <f t="shared" si="41"/>
        <v>170.4375</v>
      </c>
      <c r="H201" s="108">
        <f t="shared" si="42"/>
        <v>95.234375</v>
      </c>
      <c r="I201" s="108">
        <f t="shared" si="43"/>
        <v>3.5442487499999999</v>
      </c>
      <c r="J201" s="108">
        <f t="shared" si="44"/>
        <v>4.6057512500000009</v>
      </c>
      <c r="K201" s="108">
        <f t="shared" si="38"/>
        <v>14.621432539682541</v>
      </c>
      <c r="L201" s="108">
        <f t="shared" si="45"/>
        <v>13.817391923919242</v>
      </c>
    </row>
    <row r="202" spans="1:12" ht="11.25" customHeight="1" x14ac:dyDescent="0.2">
      <c r="A202" s="83" t="s">
        <v>233</v>
      </c>
      <c r="B202" s="108">
        <v>7.7</v>
      </c>
      <c r="C202" s="108">
        <v>58.21</v>
      </c>
      <c r="D202" s="108">
        <v>243.38</v>
      </c>
      <c r="E202" s="108">
        <v>721.88</v>
      </c>
      <c r="F202" s="108">
        <f t="shared" si="40"/>
        <v>90.225500000000011</v>
      </c>
      <c r="G202" s="108">
        <f t="shared" si="41"/>
        <v>164.28150000000002</v>
      </c>
      <c r="H202" s="108">
        <f t="shared" si="42"/>
        <v>95.649100000000004</v>
      </c>
      <c r="I202" s="108">
        <f t="shared" si="43"/>
        <v>3.5015610000000006</v>
      </c>
      <c r="J202" s="108">
        <f t="shared" si="44"/>
        <v>4.1984389999999996</v>
      </c>
      <c r="K202" s="108">
        <f t="shared" si="38"/>
        <v>13.328377777777774</v>
      </c>
      <c r="L202" s="108">
        <f t="shared" si="45"/>
        <v>12.595442954429545</v>
      </c>
    </row>
    <row r="203" spans="1:12" ht="11.25" customHeight="1" x14ac:dyDescent="0.2">
      <c r="A203" s="83" t="s">
        <v>223</v>
      </c>
      <c r="B203" s="108">
        <f>AVERAGE(B200:B202)</f>
        <v>7.8999999999999995</v>
      </c>
      <c r="C203" s="108">
        <f>AVERAGE(C200:C202)</f>
        <v>56.743333333333332</v>
      </c>
      <c r="D203" s="108">
        <f>AVERAGE(D200:D202)</f>
        <v>229.35999999999999</v>
      </c>
      <c r="E203" s="108">
        <f>AVERAGE(E200:E202)</f>
        <v>689.87666666666667</v>
      </c>
      <c r="F203" s="108">
        <f t="shared" si="40"/>
        <v>87.95216666666667</v>
      </c>
      <c r="G203" s="108">
        <f t="shared" si="41"/>
        <v>154.81799999999998</v>
      </c>
      <c r="H203" s="108">
        <f t="shared" si="42"/>
        <v>91.408658333333335</v>
      </c>
      <c r="I203" s="108">
        <f t="shared" si="43"/>
        <v>3.3417882499999996</v>
      </c>
      <c r="J203" s="108">
        <f t="shared" si="44"/>
        <v>4.5582117499999999</v>
      </c>
      <c r="K203" s="108">
        <f t="shared" si="38"/>
        <v>14.470513492063491</v>
      </c>
      <c r="L203" s="108">
        <f t="shared" si="45"/>
        <v>13.674771997719978</v>
      </c>
    </row>
    <row r="204" spans="1:12" ht="11.25" customHeight="1" x14ac:dyDescent="0.2">
      <c r="A204" s="83" t="s">
        <v>234</v>
      </c>
      <c r="B204" s="108">
        <v>7.48</v>
      </c>
      <c r="C204" s="108">
        <v>54.75</v>
      </c>
      <c r="D204" s="108">
        <v>226.5</v>
      </c>
      <c r="E204" s="108">
        <v>753.5</v>
      </c>
      <c r="F204" s="108">
        <f t="shared" si="40"/>
        <v>84.862499999999997</v>
      </c>
      <c r="G204" s="108">
        <f t="shared" si="41"/>
        <v>152.88749999999999</v>
      </c>
      <c r="H204" s="108">
        <f t="shared" si="42"/>
        <v>99.838750000000005</v>
      </c>
      <c r="I204" s="108">
        <f t="shared" si="43"/>
        <v>3.3758875000000002</v>
      </c>
      <c r="J204" s="108">
        <f t="shared" si="44"/>
        <v>4.1041125000000003</v>
      </c>
      <c r="K204" s="108">
        <f t="shared" si="38"/>
        <v>13.028928571428573</v>
      </c>
      <c r="L204" s="108">
        <f t="shared" si="45"/>
        <v>12.312460624606247</v>
      </c>
    </row>
    <row r="205" spans="1:12" ht="11.25" customHeight="1" x14ac:dyDescent="0.2">
      <c r="A205" s="83" t="s">
        <v>235</v>
      </c>
      <c r="B205" s="108">
        <v>7.39</v>
      </c>
      <c r="C205" s="108">
        <v>51.93</v>
      </c>
      <c r="D205" s="108">
        <v>209.75</v>
      </c>
      <c r="E205" s="108">
        <v>716.25</v>
      </c>
      <c r="F205" s="108">
        <f t="shared" si="40"/>
        <v>80.491500000000002</v>
      </c>
      <c r="G205" s="108">
        <f t="shared" si="41"/>
        <v>141.58124999999998</v>
      </c>
      <c r="H205" s="108">
        <f t="shared" si="42"/>
        <v>94.903125000000003</v>
      </c>
      <c r="I205" s="108">
        <f t="shared" si="43"/>
        <v>3.1697587499999997</v>
      </c>
      <c r="J205" s="108">
        <f t="shared" si="44"/>
        <v>4.2202412499999999</v>
      </c>
      <c r="K205" s="108">
        <f t="shared" si="38"/>
        <v>13.39759126984127</v>
      </c>
      <c r="L205" s="108">
        <f t="shared" si="45"/>
        <v>12.660850358503586</v>
      </c>
    </row>
    <row r="206" spans="1:12" ht="11.25" customHeight="1" x14ac:dyDescent="0.2">
      <c r="A206" s="83" t="s">
        <v>236</v>
      </c>
      <c r="B206" s="108">
        <v>7.23</v>
      </c>
      <c r="C206" s="108">
        <v>50.63</v>
      </c>
      <c r="D206" s="108">
        <v>203.34</v>
      </c>
      <c r="E206" s="108">
        <v>673.34</v>
      </c>
      <c r="F206" s="108">
        <f t="shared" si="40"/>
        <v>78.476500000000001</v>
      </c>
      <c r="G206" s="108">
        <f t="shared" si="41"/>
        <v>137.25450000000001</v>
      </c>
      <c r="H206" s="108">
        <f t="shared" si="42"/>
        <v>89.217550000000003</v>
      </c>
      <c r="I206" s="108">
        <f t="shared" si="43"/>
        <v>3.0494855000000003</v>
      </c>
      <c r="J206" s="108">
        <f t="shared" si="44"/>
        <v>4.1805145000000001</v>
      </c>
      <c r="K206" s="108">
        <f t="shared" si="38"/>
        <v>13.271474603174605</v>
      </c>
      <c r="L206" s="108">
        <f t="shared" si="45"/>
        <v>12.541668916689169</v>
      </c>
    </row>
    <row r="207" spans="1:12" ht="11.25" customHeight="1" x14ac:dyDescent="0.2">
      <c r="A207" s="12" t="s">
        <v>224</v>
      </c>
      <c r="B207" s="108">
        <f>AVERAGE(B204:B206)</f>
        <v>7.3666666666666671</v>
      </c>
      <c r="C207" s="108">
        <f>AVERAGE(C204:C206)</f>
        <v>52.436666666666667</v>
      </c>
      <c r="D207" s="108">
        <f>AVERAGE(D204:D206)</f>
        <v>213.19666666666669</v>
      </c>
      <c r="E207" s="108">
        <f>AVERAGE(E204:E206)</f>
        <v>714.36333333333334</v>
      </c>
      <c r="F207" s="108">
        <f>C207*1.55</f>
        <v>81.276833333333343</v>
      </c>
      <c r="G207" s="108">
        <f>((+D207*13.5)/2000)*100</f>
        <v>143.90774999999999</v>
      </c>
      <c r="H207" s="108">
        <f>((+E207*2.65)/2000)*100</f>
        <v>94.65314166666667</v>
      </c>
      <c r="I207" s="108">
        <f>SUM(F207:H207)/100</f>
        <v>3.1983772499999996</v>
      </c>
      <c r="J207" s="108">
        <f>B207-I207</f>
        <v>4.1682894166666671</v>
      </c>
      <c r="K207" s="108">
        <f t="shared" si="38"/>
        <v>13.232664814814814</v>
      </c>
      <c r="L207" s="108">
        <f>J207/33.333*100</f>
        <v>12.504993299933002</v>
      </c>
    </row>
    <row r="208" spans="1:12" ht="11.25" customHeight="1" x14ac:dyDescent="0.2">
      <c r="A208" s="16">
        <v>2013</v>
      </c>
      <c r="B208" s="108"/>
      <c r="C208" s="108"/>
      <c r="D208" s="108"/>
      <c r="E208" s="108"/>
      <c r="F208" s="108"/>
      <c r="G208" s="108"/>
      <c r="H208" s="108"/>
      <c r="I208" s="108"/>
      <c r="J208" s="108"/>
      <c r="K208" s="108"/>
      <c r="L208" s="108"/>
    </row>
    <row r="209" spans="1:12" ht="11.25" customHeight="1" x14ac:dyDescent="0.2">
      <c r="A209" s="83" t="s">
        <v>225</v>
      </c>
      <c r="B209" s="108">
        <v>7.17</v>
      </c>
      <c r="C209" s="108">
        <v>52.06</v>
      </c>
      <c r="D209" s="108">
        <v>204.1</v>
      </c>
      <c r="E209" s="108">
        <v>599.5</v>
      </c>
      <c r="F209" s="108">
        <f t="shared" ref="F209:F222" si="46">C209*1.55</f>
        <v>80.693000000000012</v>
      </c>
      <c r="G209" s="108">
        <f t="shared" ref="G209:G222" si="47">((+D209*13.5)/2000)*100</f>
        <v>137.76749999999998</v>
      </c>
      <c r="H209" s="108">
        <f t="shared" ref="H209:H222" si="48">((+E209*2.65)/2000)*100</f>
        <v>79.433750000000003</v>
      </c>
      <c r="I209" s="108">
        <f t="shared" ref="I209:I222" si="49">SUM(F209:H209)/100</f>
        <v>2.9789425</v>
      </c>
      <c r="J209" s="108">
        <f t="shared" ref="J209:J222" si="50">B209-I209</f>
        <v>4.1910574999999994</v>
      </c>
      <c r="K209" s="108">
        <f t="shared" si="38"/>
        <v>13.304944444444441</v>
      </c>
      <c r="L209" s="108">
        <f t="shared" ref="L209:L222" si="51">J209/33.333*100</f>
        <v>12.57329823298233</v>
      </c>
    </row>
    <row r="210" spans="1:12" ht="11.25" customHeight="1" x14ac:dyDescent="0.2">
      <c r="A210" s="83" t="s">
        <v>226</v>
      </c>
      <c r="B210" s="108">
        <v>7.15</v>
      </c>
      <c r="C210" s="108">
        <v>51.71</v>
      </c>
      <c r="D210" s="108">
        <v>209.88</v>
      </c>
      <c r="E210" s="108">
        <v>584.38</v>
      </c>
      <c r="F210" s="108">
        <f t="shared" si="46"/>
        <v>80.150500000000008</v>
      </c>
      <c r="G210" s="108">
        <f t="shared" si="47"/>
        <v>141.66900000000001</v>
      </c>
      <c r="H210" s="108">
        <f t="shared" si="48"/>
        <v>77.430350000000004</v>
      </c>
      <c r="I210" s="108">
        <f t="shared" si="49"/>
        <v>2.9924985000000004</v>
      </c>
      <c r="J210" s="108">
        <f t="shared" si="50"/>
        <v>4.1575015000000004</v>
      </c>
      <c r="K210" s="108">
        <f t="shared" si="38"/>
        <v>13.19841746031746</v>
      </c>
      <c r="L210" s="108">
        <f t="shared" si="51"/>
        <v>12.472629226292264</v>
      </c>
    </row>
    <row r="211" spans="1:12" ht="11.25" customHeight="1" x14ac:dyDescent="0.2">
      <c r="A211" s="83" t="s">
        <v>227</v>
      </c>
      <c r="B211" s="108">
        <v>7.33</v>
      </c>
      <c r="C211" s="108">
        <v>47.76</v>
      </c>
      <c r="D211" s="108">
        <v>204.13</v>
      </c>
      <c r="E211" s="108">
        <v>581.88</v>
      </c>
      <c r="F211" s="108">
        <f t="shared" si="46"/>
        <v>74.028000000000006</v>
      </c>
      <c r="G211" s="108">
        <f t="shared" si="47"/>
        <v>137.78775000000002</v>
      </c>
      <c r="H211" s="108">
        <f t="shared" si="48"/>
        <v>77.099099999999993</v>
      </c>
      <c r="I211" s="108">
        <f t="shared" si="49"/>
        <v>2.8891485000000001</v>
      </c>
      <c r="J211" s="108">
        <f t="shared" si="50"/>
        <v>4.4408515</v>
      </c>
      <c r="K211" s="108">
        <f t="shared" si="38"/>
        <v>14.097941269841268</v>
      </c>
      <c r="L211" s="108">
        <f t="shared" si="51"/>
        <v>13.32268772687727</v>
      </c>
    </row>
    <row r="212" spans="1:12" ht="11.25" customHeight="1" x14ac:dyDescent="0.2">
      <c r="A212" s="16" t="s">
        <v>221</v>
      </c>
      <c r="B212" s="108">
        <f>AVERAGE(B209:B211)</f>
        <v>7.2166666666666659</v>
      </c>
      <c r="C212" s="108">
        <f>AVERAGE(C209:C211)</f>
        <v>50.51</v>
      </c>
      <c r="D212" s="108">
        <f>AVERAGE(D209:D211)</f>
        <v>206.03666666666666</v>
      </c>
      <c r="E212" s="108">
        <f>AVERAGE(E209:E211)</f>
        <v>588.5866666666667</v>
      </c>
      <c r="F212" s="108">
        <f t="shared" si="46"/>
        <v>78.290499999999994</v>
      </c>
      <c r="G212" s="108">
        <f t="shared" si="47"/>
        <v>139.07474999999999</v>
      </c>
      <c r="H212" s="108">
        <f t="shared" si="48"/>
        <v>77.987733333333324</v>
      </c>
      <c r="I212" s="108">
        <f t="shared" si="49"/>
        <v>2.9535298333333331</v>
      </c>
      <c r="J212" s="108">
        <f t="shared" si="50"/>
        <v>4.2631368333333324</v>
      </c>
      <c r="K212" s="108">
        <f t="shared" si="38"/>
        <v>13.533767724867721</v>
      </c>
      <c r="L212" s="108">
        <f t="shared" si="51"/>
        <v>12.789538395383952</v>
      </c>
    </row>
    <row r="213" spans="1:12" ht="11.25" customHeight="1" x14ac:dyDescent="0.2">
      <c r="A213" s="83" t="s">
        <v>228</v>
      </c>
      <c r="B213" s="108">
        <v>6.57</v>
      </c>
      <c r="C213" s="108">
        <v>47.06</v>
      </c>
      <c r="D213" s="108">
        <v>176.7</v>
      </c>
      <c r="E213" s="108">
        <v>540.5</v>
      </c>
      <c r="F213" s="108">
        <f t="shared" si="46"/>
        <v>72.943000000000012</v>
      </c>
      <c r="G213" s="108">
        <f t="shared" si="47"/>
        <v>119.27249999999998</v>
      </c>
      <c r="H213" s="108">
        <f t="shared" si="48"/>
        <v>71.616250000000008</v>
      </c>
      <c r="I213" s="108">
        <f t="shared" si="49"/>
        <v>2.6383174999999999</v>
      </c>
      <c r="J213" s="108">
        <f t="shared" si="50"/>
        <v>3.9316825000000004</v>
      </c>
      <c r="K213" s="108">
        <f t="shared" si="38"/>
        <v>12.481531746031747</v>
      </c>
      <c r="L213" s="108">
        <f t="shared" si="51"/>
        <v>11.795165451654519</v>
      </c>
    </row>
    <row r="214" spans="1:12" ht="11.25" customHeight="1" x14ac:dyDescent="0.2">
      <c r="A214" s="83" t="s">
        <v>229</v>
      </c>
      <c r="B214" s="108">
        <v>6.83</v>
      </c>
      <c r="C214" s="108">
        <v>45.23</v>
      </c>
      <c r="D214" s="108">
        <v>157.25</v>
      </c>
      <c r="E214" s="108">
        <v>480.63</v>
      </c>
      <c r="F214" s="108">
        <f t="shared" si="46"/>
        <v>70.106499999999997</v>
      </c>
      <c r="G214" s="108">
        <f t="shared" si="47"/>
        <v>106.14375</v>
      </c>
      <c r="H214" s="108">
        <f t="shared" si="48"/>
        <v>63.683475000000001</v>
      </c>
      <c r="I214" s="108">
        <f t="shared" si="49"/>
        <v>2.3993372499999999</v>
      </c>
      <c r="J214" s="108">
        <f t="shared" si="50"/>
        <v>4.4306627499999998</v>
      </c>
      <c r="K214" s="108">
        <f t="shared" si="38"/>
        <v>14.065596031746031</v>
      </c>
      <c r="L214" s="108">
        <f t="shared" si="51"/>
        <v>13.292121171211713</v>
      </c>
    </row>
    <row r="215" spans="1:12" ht="11.25" customHeight="1" x14ac:dyDescent="0.2">
      <c r="A215" s="83" t="s">
        <v>230</v>
      </c>
      <c r="B215" s="108">
        <v>6.94</v>
      </c>
      <c r="C215" s="108">
        <v>42.5</v>
      </c>
      <c r="D215" s="108">
        <v>151</v>
      </c>
      <c r="E215" s="108">
        <v>550</v>
      </c>
      <c r="F215" s="108">
        <f t="shared" si="46"/>
        <v>65.875</v>
      </c>
      <c r="G215" s="108">
        <f t="shared" si="47"/>
        <v>101.925</v>
      </c>
      <c r="H215" s="108">
        <f t="shared" si="48"/>
        <v>72.875</v>
      </c>
      <c r="I215" s="108">
        <f t="shared" si="49"/>
        <v>2.4067500000000002</v>
      </c>
      <c r="J215" s="108">
        <f t="shared" si="50"/>
        <v>4.5332500000000007</v>
      </c>
      <c r="K215" s="108">
        <f t="shared" si="38"/>
        <v>14.391269841269844</v>
      </c>
      <c r="L215" s="108">
        <f t="shared" si="51"/>
        <v>13.599885998859992</v>
      </c>
    </row>
    <row r="216" spans="1:12" ht="11.25" customHeight="1" x14ac:dyDescent="0.2">
      <c r="A216" s="16" t="s">
        <v>222</v>
      </c>
      <c r="B216" s="108">
        <f>AVERAGE(B213:B215)</f>
        <v>6.78</v>
      </c>
      <c r="C216" s="108">
        <f>AVERAGE(C213:C215)</f>
        <v>44.93</v>
      </c>
      <c r="D216" s="108">
        <f>AVERAGE(D213:D215)</f>
        <v>161.65</v>
      </c>
      <c r="E216" s="108">
        <f>AVERAGE(E213:E215)</f>
        <v>523.71</v>
      </c>
      <c r="F216" s="108">
        <f t="shared" si="46"/>
        <v>69.641500000000008</v>
      </c>
      <c r="G216" s="108">
        <f t="shared" si="47"/>
        <v>109.11375000000001</v>
      </c>
      <c r="H216" s="108">
        <f t="shared" si="48"/>
        <v>69.391575000000003</v>
      </c>
      <c r="I216" s="108">
        <f t="shared" si="49"/>
        <v>2.4814682500000003</v>
      </c>
      <c r="J216" s="108">
        <f t="shared" si="50"/>
        <v>4.2985317500000004</v>
      </c>
      <c r="K216" s="108">
        <f t="shared" si="38"/>
        <v>13.64613253968254</v>
      </c>
      <c r="L216" s="108">
        <f t="shared" si="51"/>
        <v>12.895724207242074</v>
      </c>
    </row>
    <row r="217" spans="1:12" ht="11.25" customHeight="1" x14ac:dyDescent="0.2">
      <c r="A217" s="83" t="s">
        <v>231</v>
      </c>
      <c r="B217" s="108">
        <v>6.61</v>
      </c>
      <c r="C217" s="108">
        <v>38.909999999999997</v>
      </c>
      <c r="D217" s="108">
        <v>140.6</v>
      </c>
      <c r="E217" s="108">
        <v>591</v>
      </c>
      <c r="F217" s="108">
        <f t="shared" si="46"/>
        <v>60.310499999999998</v>
      </c>
      <c r="G217" s="108">
        <f t="shared" si="47"/>
        <v>94.905000000000001</v>
      </c>
      <c r="H217" s="108">
        <f t="shared" si="48"/>
        <v>78.30749999999999</v>
      </c>
      <c r="I217" s="108">
        <f t="shared" si="49"/>
        <v>2.3352299999999997</v>
      </c>
      <c r="J217" s="108">
        <f t="shared" si="50"/>
        <v>4.2747700000000002</v>
      </c>
      <c r="K217" s="108">
        <f t="shared" si="38"/>
        <v>13.570698412698412</v>
      </c>
      <c r="L217" s="108">
        <f t="shared" si="51"/>
        <v>12.824438244382444</v>
      </c>
    </row>
    <row r="218" spans="1:12" ht="11.25" customHeight="1" x14ac:dyDescent="0.2">
      <c r="A218" s="83" t="s">
        <v>232</v>
      </c>
      <c r="B218" s="108">
        <v>5.98</v>
      </c>
      <c r="C218" s="108">
        <v>38.93</v>
      </c>
      <c r="D218" s="108">
        <v>123.13</v>
      </c>
      <c r="E218" s="108">
        <v>565.63</v>
      </c>
      <c r="F218" s="108">
        <f t="shared" si="46"/>
        <v>60.341500000000003</v>
      </c>
      <c r="G218" s="108">
        <f t="shared" si="47"/>
        <v>83.112749999999991</v>
      </c>
      <c r="H218" s="108">
        <f t="shared" si="48"/>
        <v>74.945975000000004</v>
      </c>
      <c r="I218" s="108">
        <f t="shared" si="49"/>
        <v>2.1840022500000003</v>
      </c>
      <c r="J218" s="108">
        <f t="shared" si="50"/>
        <v>3.7959977500000002</v>
      </c>
      <c r="K218" s="108">
        <f t="shared" si="38"/>
        <v>12.050786507936509</v>
      </c>
      <c r="L218" s="108">
        <f t="shared" si="51"/>
        <v>11.388107131071312</v>
      </c>
    </row>
    <row r="219" spans="1:12" ht="11.25" customHeight="1" x14ac:dyDescent="0.2">
      <c r="A219" s="83" t="s">
        <v>233</v>
      </c>
      <c r="B219" s="108">
        <v>4.78</v>
      </c>
      <c r="C219" s="108">
        <v>38.46</v>
      </c>
      <c r="D219" s="108">
        <v>135.5</v>
      </c>
      <c r="E219" s="108">
        <v>573.75</v>
      </c>
      <c r="F219" s="108">
        <f t="shared" si="46"/>
        <v>59.613</v>
      </c>
      <c r="G219" s="108">
        <f t="shared" si="47"/>
        <v>91.462500000000006</v>
      </c>
      <c r="H219" s="108">
        <f t="shared" si="48"/>
        <v>76.021875000000009</v>
      </c>
      <c r="I219" s="108">
        <f t="shared" si="49"/>
        <v>2.27097375</v>
      </c>
      <c r="J219" s="108">
        <f t="shared" si="50"/>
        <v>2.5090262500000002</v>
      </c>
      <c r="K219" s="108">
        <f t="shared" si="38"/>
        <v>7.9651626984126995</v>
      </c>
      <c r="L219" s="108">
        <f t="shared" si="51"/>
        <v>7.5271540215402162</v>
      </c>
    </row>
    <row r="220" spans="1:12" ht="11.25" customHeight="1" x14ac:dyDescent="0.2">
      <c r="A220" s="16" t="s">
        <v>223</v>
      </c>
      <c r="B220" s="108">
        <f>AVERAGE(B217:B219)</f>
        <v>5.79</v>
      </c>
      <c r="C220" s="108">
        <f>AVERAGE(C217:C219)</f>
        <v>38.766666666666673</v>
      </c>
      <c r="D220" s="108">
        <f>AVERAGE(D217:D219)</f>
        <v>133.07666666666668</v>
      </c>
      <c r="E220" s="108">
        <f>AVERAGE(E217:E219)</f>
        <v>576.79333333333341</v>
      </c>
      <c r="F220" s="108">
        <f t="shared" si="46"/>
        <v>60.088333333333345</v>
      </c>
      <c r="G220" s="108">
        <f t="shared" si="47"/>
        <v>89.826750000000004</v>
      </c>
      <c r="H220" s="108">
        <f t="shared" si="48"/>
        <v>76.425116666666682</v>
      </c>
      <c r="I220" s="108">
        <f t="shared" si="49"/>
        <v>2.2634020000000006</v>
      </c>
      <c r="J220" s="108">
        <f t="shared" si="50"/>
        <v>3.5265979999999995</v>
      </c>
      <c r="K220" s="108">
        <f t="shared" si="38"/>
        <v>11.195549206349204</v>
      </c>
      <c r="L220" s="108">
        <f t="shared" si="51"/>
        <v>10.579899798997989</v>
      </c>
    </row>
    <row r="221" spans="1:12" ht="11.25" customHeight="1" x14ac:dyDescent="0.2">
      <c r="A221" s="83" t="s">
        <v>234</v>
      </c>
      <c r="B221" s="108">
        <v>4.2</v>
      </c>
      <c r="C221" s="108">
        <v>37.85</v>
      </c>
      <c r="D221" s="108">
        <v>157.5</v>
      </c>
      <c r="E221" s="108">
        <v>601.25</v>
      </c>
      <c r="F221" s="108">
        <f t="shared" si="46"/>
        <v>58.667500000000004</v>
      </c>
      <c r="G221" s="108">
        <f t="shared" si="47"/>
        <v>106.31250000000001</v>
      </c>
      <c r="H221" s="108">
        <f t="shared" si="48"/>
        <v>79.665624999999991</v>
      </c>
      <c r="I221" s="108">
        <f t="shared" si="49"/>
        <v>2.4464562499999998</v>
      </c>
      <c r="J221" s="108">
        <f t="shared" si="50"/>
        <v>1.7535437500000004</v>
      </c>
      <c r="K221" s="108">
        <f t="shared" si="38"/>
        <v>5.5668055555555567</v>
      </c>
      <c r="L221" s="108">
        <f t="shared" si="51"/>
        <v>5.2606838568385692</v>
      </c>
    </row>
    <row r="222" spans="1:12" ht="11.25" customHeight="1" x14ac:dyDescent="0.2">
      <c r="A222" s="83" t="s">
        <v>235</v>
      </c>
      <c r="B222" s="108">
        <v>4.0999999999999996</v>
      </c>
      <c r="C222" s="108">
        <v>38.79</v>
      </c>
      <c r="D222" s="108">
        <f>224.87</f>
        <v>224.87</v>
      </c>
      <c r="E222" s="108">
        <f>706.71</f>
        <v>706.71</v>
      </c>
      <c r="F222" s="108">
        <f t="shared" si="46"/>
        <v>60.124499999999998</v>
      </c>
      <c r="G222" s="108">
        <f t="shared" si="47"/>
        <v>151.78725</v>
      </c>
      <c r="H222" s="108">
        <f t="shared" si="48"/>
        <v>93.639075000000005</v>
      </c>
      <c r="I222" s="108">
        <f t="shared" si="49"/>
        <v>3.0555082499999999</v>
      </c>
      <c r="J222" s="108">
        <f t="shared" si="50"/>
        <v>1.0444917499999997</v>
      </c>
      <c r="K222" s="108">
        <f t="shared" si="38"/>
        <v>3.3158468253968247</v>
      </c>
      <c r="L222" s="108">
        <f t="shared" si="51"/>
        <v>3.1335065850658497</v>
      </c>
    </row>
    <row r="223" spans="1:12" ht="11.25" customHeight="1" x14ac:dyDescent="0.2">
      <c r="A223" s="83" t="s">
        <v>236</v>
      </c>
      <c r="B223" s="108">
        <v>4.13</v>
      </c>
      <c r="C223" s="108">
        <v>38.31</v>
      </c>
      <c r="D223" s="108">
        <v>158.38</v>
      </c>
      <c r="E223" s="108">
        <v>631.25</v>
      </c>
      <c r="F223" s="108">
        <f>C223*1.55</f>
        <v>59.380500000000005</v>
      </c>
      <c r="G223" s="108">
        <f>((+D223*13.5)/2000)*100</f>
        <v>106.90650000000002</v>
      </c>
      <c r="H223" s="108">
        <f>((+E223*2.65)/2000)*100</f>
        <v>83.640625</v>
      </c>
      <c r="I223" s="108">
        <f>SUM(F223:H223)/100</f>
        <v>2.4992762500000003</v>
      </c>
      <c r="J223" s="108">
        <f>B223-I223</f>
        <v>1.6307237499999996</v>
      </c>
      <c r="K223" s="108">
        <f t="shared" si="38"/>
        <v>5.1769007936507929</v>
      </c>
      <c r="L223" s="108">
        <f>J223/33.333*100</f>
        <v>4.8922201722017205</v>
      </c>
    </row>
    <row r="224" spans="1:12" ht="11.25" customHeight="1" x14ac:dyDescent="0.2">
      <c r="A224" s="16" t="s">
        <v>224</v>
      </c>
      <c r="B224" s="108">
        <f>AVERAGE(B221:B223)</f>
        <v>4.1433333333333335</v>
      </c>
      <c r="C224" s="108">
        <f>AVERAGE(C221:C223)</f>
        <v>38.31666666666667</v>
      </c>
      <c r="D224" s="108">
        <f>AVERAGE(D221:D223)</f>
        <v>180.25</v>
      </c>
      <c r="E224" s="108">
        <f>AVERAGE(E221:E223)</f>
        <v>646.40333333333331</v>
      </c>
      <c r="F224" s="108">
        <f>C224*1.55</f>
        <v>59.39083333333334</v>
      </c>
      <c r="G224" s="108">
        <f>((+D224*13.5)/2000)*100</f>
        <v>121.66874999999999</v>
      </c>
      <c r="H224" s="108">
        <f>((+E224*2.65)/2000)*100</f>
        <v>85.648441666666656</v>
      </c>
      <c r="I224" s="108">
        <f>SUM(F224:H224)/100</f>
        <v>2.6670802500000002</v>
      </c>
      <c r="J224" s="108">
        <f>B224-I224</f>
        <v>1.4762530833333334</v>
      </c>
      <c r="K224" s="108">
        <f t="shared" si="38"/>
        <v>4.6865177248677252</v>
      </c>
      <c r="L224" s="108">
        <f>J224/33.333*100</f>
        <v>4.428803538035381</v>
      </c>
    </row>
    <row r="225" spans="1:12" ht="11.25" customHeight="1" x14ac:dyDescent="0.2">
      <c r="A225" s="16">
        <v>2014</v>
      </c>
      <c r="B225" s="108"/>
      <c r="C225" s="108"/>
      <c r="D225" s="108"/>
      <c r="E225" s="108"/>
      <c r="F225" s="108"/>
      <c r="G225" s="108"/>
      <c r="H225" s="108"/>
      <c r="I225" s="108"/>
      <c r="J225" s="108"/>
      <c r="K225" s="108"/>
      <c r="L225" s="108"/>
    </row>
    <row r="226" spans="1:12" ht="11.25" customHeight="1" x14ac:dyDescent="0.2">
      <c r="A226" s="83" t="s">
        <v>225</v>
      </c>
      <c r="B226" s="108">
        <v>4.13</v>
      </c>
      <c r="C226" s="108">
        <v>38.79</v>
      </c>
      <c r="D226" s="108">
        <v>165</v>
      </c>
      <c r="E226" s="108">
        <v>625</v>
      </c>
      <c r="F226" s="108">
        <f t="shared" ref="F226:F239" si="52">C226*1.55</f>
        <v>60.124499999999998</v>
      </c>
      <c r="G226" s="108">
        <f t="shared" ref="G226:G239" si="53">((+D226*13.5)/2000)*100</f>
        <v>111.375</v>
      </c>
      <c r="H226" s="108">
        <f t="shared" ref="H226:H239" si="54">((+E226*2.65)/2000)*100</f>
        <v>82.8125</v>
      </c>
      <c r="I226" s="108">
        <f t="shared" ref="I226:I239" si="55">SUM(F226:H226)/100</f>
        <v>2.54312</v>
      </c>
      <c r="J226" s="108">
        <f t="shared" ref="J226:J239" si="56">B226-I226</f>
        <v>1.5868799999999998</v>
      </c>
      <c r="K226" s="108">
        <f t="shared" si="38"/>
        <v>5.0377142857142854</v>
      </c>
      <c r="L226" s="108">
        <f t="shared" ref="L226:L239" si="57">J226/33.333*100</f>
        <v>4.7606876068760684</v>
      </c>
    </row>
    <row r="227" spans="1:12" ht="11.25" customHeight="1" x14ac:dyDescent="0.2">
      <c r="A227" s="83" t="s">
        <v>226</v>
      </c>
      <c r="B227" s="108">
        <v>4.33</v>
      </c>
      <c r="C227" s="108">
        <v>41.07</v>
      </c>
      <c r="D227" s="108">
        <v>167.5</v>
      </c>
      <c r="E227" s="108">
        <v>668.13</v>
      </c>
      <c r="F227" s="108">
        <f t="shared" si="52"/>
        <v>63.658500000000004</v>
      </c>
      <c r="G227" s="108">
        <f t="shared" si="53"/>
        <v>113.0625</v>
      </c>
      <c r="H227" s="108">
        <f t="shared" si="54"/>
        <v>88.527225000000001</v>
      </c>
      <c r="I227" s="108">
        <f t="shared" si="55"/>
        <v>2.6524822499999998</v>
      </c>
      <c r="J227" s="108">
        <f t="shared" si="56"/>
        <v>1.6775177500000003</v>
      </c>
      <c r="K227" s="108">
        <f t="shared" si="38"/>
        <v>5.325453174603175</v>
      </c>
      <c r="L227" s="108">
        <f t="shared" si="57"/>
        <v>5.0326035760357613</v>
      </c>
    </row>
    <row r="228" spans="1:12" ht="11.25" customHeight="1" x14ac:dyDescent="0.2">
      <c r="A228" s="83" t="s">
        <v>227</v>
      </c>
      <c r="B228" s="108">
        <v>4.6399999999999997</v>
      </c>
      <c r="C228" s="108">
        <v>43.19</v>
      </c>
      <c r="D228" s="108">
        <v>177.63</v>
      </c>
      <c r="E228" s="108">
        <v>744.38</v>
      </c>
      <c r="F228" s="108">
        <f t="shared" si="52"/>
        <v>66.944500000000005</v>
      </c>
      <c r="G228" s="108">
        <f t="shared" si="53"/>
        <v>119.90025</v>
      </c>
      <c r="H228" s="108">
        <f t="shared" si="54"/>
        <v>98.630349999999993</v>
      </c>
      <c r="I228" s="108">
        <f t="shared" si="55"/>
        <v>2.8547509999999998</v>
      </c>
      <c r="J228" s="108">
        <f t="shared" si="56"/>
        <v>1.7852489999999999</v>
      </c>
      <c r="K228" s="108">
        <f t="shared" si="38"/>
        <v>5.6674571428571419</v>
      </c>
      <c r="L228" s="108">
        <f t="shared" si="57"/>
        <v>5.3558005580055799</v>
      </c>
    </row>
    <row r="229" spans="1:12" ht="11.25" customHeight="1" x14ac:dyDescent="0.2">
      <c r="A229" s="16" t="s">
        <v>221</v>
      </c>
      <c r="B229" s="108">
        <f>AVERAGE(B226:B228)</f>
        <v>4.3666666666666671</v>
      </c>
      <c r="C229" s="108">
        <f>AVERAGE(C226:C228)</f>
        <v>41.016666666666666</v>
      </c>
      <c r="D229" s="108">
        <f>AVERAGE(D226:D228)</f>
        <v>170.04333333333332</v>
      </c>
      <c r="E229" s="108">
        <f>AVERAGE(E226:E228)</f>
        <v>679.17000000000007</v>
      </c>
      <c r="F229" s="108">
        <f>C229*1.55</f>
        <v>63.575833333333335</v>
      </c>
      <c r="G229" s="108">
        <f t="shared" si="53"/>
        <v>114.77925</v>
      </c>
      <c r="H229" s="108">
        <f t="shared" si="54"/>
        <v>89.990025000000003</v>
      </c>
      <c r="I229" s="108">
        <f t="shared" si="55"/>
        <v>2.6834510833333329</v>
      </c>
      <c r="J229" s="108">
        <f t="shared" si="56"/>
        <v>1.6832155833333342</v>
      </c>
      <c r="K229" s="108">
        <f t="shared" si="38"/>
        <v>5.3435415343915365</v>
      </c>
      <c r="L229" s="108">
        <f t="shared" si="57"/>
        <v>5.0496972469724728</v>
      </c>
    </row>
    <row r="230" spans="1:12" ht="11.25" customHeight="1" x14ac:dyDescent="0.2">
      <c r="A230" s="83" t="s">
        <v>228</v>
      </c>
      <c r="B230" s="108">
        <v>4.9800000000000004</v>
      </c>
      <c r="C230" s="108">
        <v>41.94</v>
      </c>
      <c r="D230" s="108">
        <v>166.6</v>
      </c>
      <c r="E230" s="108">
        <v>784</v>
      </c>
      <c r="F230" s="108">
        <f t="shared" si="52"/>
        <v>65.007000000000005</v>
      </c>
      <c r="G230" s="108">
        <f t="shared" si="53"/>
        <v>112.455</v>
      </c>
      <c r="H230" s="108">
        <f t="shared" si="54"/>
        <v>103.88</v>
      </c>
      <c r="I230" s="108">
        <f t="shared" si="55"/>
        <v>2.8134199999999998</v>
      </c>
      <c r="J230" s="108">
        <f t="shared" si="56"/>
        <v>2.1665800000000006</v>
      </c>
      <c r="K230" s="108">
        <f t="shared" si="38"/>
        <v>6.8780317460317484</v>
      </c>
      <c r="L230" s="108">
        <f t="shared" si="57"/>
        <v>6.4998049980499824</v>
      </c>
    </row>
    <row r="231" spans="1:12" ht="11.25" customHeight="1" x14ac:dyDescent="0.2">
      <c r="A231" s="83" t="s">
        <v>229</v>
      </c>
      <c r="B231" s="108">
        <v>4.72</v>
      </c>
      <c r="C231" s="108">
        <v>41.02</v>
      </c>
      <c r="D231" s="108">
        <v>157</v>
      </c>
      <c r="E231" s="108">
        <v>761.25</v>
      </c>
      <c r="F231" s="108">
        <f t="shared" si="52"/>
        <v>63.58100000000001</v>
      </c>
      <c r="G231" s="108">
        <f t="shared" si="53"/>
        <v>105.97499999999999</v>
      </c>
      <c r="H231" s="108">
        <f t="shared" si="54"/>
        <v>100.86562500000001</v>
      </c>
      <c r="I231" s="108">
        <f t="shared" si="55"/>
        <v>2.70421625</v>
      </c>
      <c r="J231" s="108">
        <f t="shared" si="56"/>
        <v>2.0157837499999998</v>
      </c>
      <c r="K231" s="108">
        <f t="shared" si="38"/>
        <v>6.3993134920634906</v>
      </c>
      <c r="L231" s="108">
        <f t="shared" si="57"/>
        <v>6.0474117241172411</v>
      </c>
    </row>
    <row r="232" spans="1:12" ht="11.25" customHeight="1" x14ac:dyDescent="0.2">
      <c r="A232" s="83" t="s">
        <v>230</v>
      </c>
      <c r="B232" s="108">
        <v>4.37</v>
      </c>
      <c r="C232" s="108">
        <v>40.01</v>
      </c>
      <c r="D232" s="108">
        <v>131.88</v>
      </c>
      <c r="E232" s="108">
        <v>694.5</v>
      </c>
      <c r="F232" s="108">
        <f t="shared" si="52"/>
        <v>62.015499999999996</v>
      </c>
      <c r="G232" s="108">
        <f t="shared" si="53"/>
        <v>89.018999999999991</v>
      </c>
      <c r="H232" s="108">
        <f t="shared" si="54"/>
        <v>92.021249999999995</v>
      </c>
      <c r="I232" s="108">
        <f t="shared" si="55"/>
        <v>2.4305574999999999</v>
      </c>
      <c r="J232" s="108">
        <f t="shared" si="56"/>
        <v>1.9394425000000002</v>
      </c>
      <c r="K232" s="108">
        <f t="shared" si="38"/>
        <v>6.1569603174603182</v>
      </c>
      <c r="L232" s="108">
        <f t="shared" si="57"/>
        <v>5.8183856838568397</v>
      </c>
    </row>
    <row r="233" spans="1:12" ht="11.25" customHeight="1" x14ac:dyDescent="0.2">
      <c r="A233" s="16" t="s">
        <v>222</v>
      </c>
      <c r="B233" s="108">
        <f>AVERAGE(B230:B232)</f>
        <v>4.6900000000000004</v>
      </c>
      <c r="C233" s="108">
        <f>AVERAGE(C230:C232)</f>
        <v>40.99</v>
      </c>
      <c r="D233" s="108">
        <f>AVERAGE(D230:D232)</f>
        <v>151.82666666666668</v>
      </c>
      <c r="E233" s="108">
        <f>AVERAGE(E230:E232)</f>
        <v>746.58333333333337</v>
      </c>
      <c r="F233" s="108">
        <f t="shared" si="52"/>
        <v>63.534500000000008</v>
      </c>
      <c r="G233" s="108">
        <f t="shared" si="53"/>
        <v>102.48300000000002</v>
      </c>
      <c r="H233" s="108">
        <f t="shared" si="54"/>
        <v>98.922291666666666</v>
      </c>
      <c r="I233" s="108">
        <f t="shared" si="55"/>
        <v>2.6493979166666666</v>
      </c>
      <c r="J233" s="108">
        <f t="shared" si="56"/>
        <v>2.0406020833333338</v>
      </c>
      <c r="K233" s="108">
        <f t="shared" si="38"/>
        <v>6.4781018518518527</v>
      </c>
      <c r="L233" s="108">
        <f t="shared" si="57"/>
        <v>6.1218674686746883</v>
      </c>
    </row>
    <row r="234" spans="1:12" ht="11.25" customHeight="1" x14ac:dyDescent="0.2">
      <c r="A234" s="83" t="s">
        <v>231</v>
      </c>
      <c r="B234" s="108">
        <v>3.74</v>
      </c>
      <c r="C234" s="108">
        <v>39.020000000000003</v>
      </c>
      <c r="D234" s="108">
        <v>113.7</v>
      </c>
      <c r="E234" s="108">
        <v>574</v>
      </c>
      <c r="F234" s="108">
        <f t="shared" si="52"/>
        <v>60.481000000000009</v>
      </c>
      <c r="G234" s="108">
        <f t="shared" si="53"/>
        <v>76.747500000000002</v>
      </c>
      <c r="H234" s="108">
        <f t="shared" si="54"/>
        <v>76.054999999999993</v>
      </c>
      <c r="I234" s="108">
        <f t="shared" si="55"/>
        <v>2.132835</v>
      </c>
      <c r="J234" s="108">
        <f t="shared" si="56"/>
        <v>1.6071650000000002</v>
      </c>
      <c r="K234" s="108">
        <f t="shared" si="38"/>
        <v>5.1021111111111113</v>
      </c>
      <c r="L234" s="108">
        <f t="shared" si="57"/>
        <v>4.8215432154321549</v>
      </c>
    </row>
    <row r="235" spans="1:12" ht="11.25" customHeight="1" x14ac:dyDescent="0.2">
      <c r="A235" s="83" t="s">
        <v>232</v>
      </c>
      <c r="B235" s="108">
        <v>3.59</v>
      </c>
      <c r="C235" s="108">
        <v>38</v>
      </c>
      <c r="D235" s="108">
        <v>109.25</v>
      </c>
      <c r="E235" s="108">
        <v>572.88</v>
      </c>
      <c r="F235" s="108">
        <f t="shared" si="52"/>
        <v>58.9</v>
      </c>
      <c r="G235" s="108">
        <f t="shared" si="53"/>
        <v>73.743749999999991</v>
      </c>
      <c r="H235" s="108">
        <f t="shared" si="54"/>
        <v>75.906599999999997</v>
      </c>
      <c r="I235" s="108">
        <f t="shared" si="55"/>
        <v>2.0855034999999997</v>
      </c>
      <c r="J235" s="108">
        <f t="shared" si="56"/>
        <v>1.5044965000000001</v>
      </c>
      <c r="K235" s="108">
        <f t="shared" si="38"/>
        <v>4.7761793650793649</v>
      </c>
      <c r="L235" s="108">
        <f t="shared" si="57"/>
        <v>4.5135346353463541</v>
      </c>
    </row>
    <row r="236" spans="1:12" ht="11.25" customHeight="1" x14ac:dyDescent="0.2">
      <c r="A236" s="83" t="s">
        <v>233</v>
      </c>
      <c r="B236" s="108">
        <v>3.16</v>
      </c>
      <c r="C236" s="108">
        <v>35.17</v>
      </c>
      <c r="D236" s="108">
        <v>98.7</v>
      </c>
      <c r="E236" s="108">
        <v>587.5</v>
      </c>
      <c r="F236" s="108">
        <f t="shared" si="52"/>
        <v>54.513500000000008</v>
      </c>
      <c r="G236" s="108">
        <f t="shared" si="53"/>
        <v>66.622500000000002</v>
      </c>
      <c r="H236" s="108">
        <f t="shared" si="54"/>
        <v>77.84375</v>
      </c>
      <c r="I236" s="108">
        <f t="shared" si="55"/>
        <v>1.9897975000000003</v>
      </c>
      <c r="J236" s="108">
        <f t="shared" si="56"/>
        <v>1.1702024999999998</v>
      </c>
      <c r="K236" s="108">
        <f t="shared" si="38"/>
        <v>3.7149285714285711</v>
      </c>
      <c r="L236" s="108">
        <f t="shared" si="57"/>
        <v>3.5106426064260643</v>
      </c>
    </row>
    <row r="237" spans="1:12" ht="11.25" customHeight="1" x14ac:dyDescent="0.2">
      <c r="A237" s="83" t="s">
        <v>223</v>
      </c>
      <c r="B237" s="108">
        <f>AVERAGE(B234:B236)</f>
        <v>3.4966666666666666</v>
      </c>
      <c r="C237" s="108">
        <f>AVERAGE(C234:C236)</f>
        <v>37.396666666666668</v>
      </c>
      <c r="D237" s="108">
        <f>AVERAGE(D234:D236)</f>
        <v>107.21666666666665</v>
      </c>
      <c r="E237" s="108">
        <f>AVERAGE(E234:E236)</f>
        <v>578.12666666666667</v>
      </c>
      <c r="F237" s="108">
        <f t="shared" si="52"/>
        <v>57.964833333333338</v>
      </c>
      <c r="G237" s="108">
        <f t="shared" si="53"/>
        <v>72.371249999999989</v>
      </c>
      <c r="H237" s="108">
        <f t="shared" si="54"/>
        <v>76.60178333333333</v>
      </c>
      <c r="I237" s="108">
        <f t="shared" si="55"/>
        <v>2.0693786666666667</v>
      </c>
      <c r="J237" s="108">
        <f t="shared" si="56"/>
        <v>1.4272879999999999</v>
      </c>
      <c r="K237" s="108">
        <f t="shared" si="38"/>
        <v>4.531073015873015</v>
      </c>
      <c r="L237" s="108">
        <f t="shared" si="57"/>
        <v>4.2819068190681904</v>
      </c>
    </row>
    <row r="238" spans="1:12" ht="11.25" customHeight="1" x14ac:dyDescent="0.2">
      <c r="A238" s="83" t="s">
        <v>234</v>
      </c>
      <c r="B238" s="108">
        <v>3.09</v>
      </c>
      <c r="C238" s="108">
        <v>34.5</v>
      </c>
      <c r="D238" s="108">
        <v>90.125</v>
      </c>
      <c r="E238" s="108">
        <v>549.375</v>
      </c>
      <c r="F238" s="108">
        <f t="shared" si="52"/>
        <v>53.475000000000001</v>
      </c>
      <c r="G238" s="108">
        <f t="shared" si="53"/>
        <v>60.834374999999994</v>
      </c>
      <c r="H238" s="108">
        <f t="shared" si="54"/>
        <v>72.792187500000011</v>
      </c>
      <c r="I238" s="108">
        <f t="shared" si="55"/>
        <v>1.8710156250000001</v>
      </c>
      <c r="J238" s="108">
        <f t="shared" si="56"/>
        <v>1.2189843749999998</v>
      </c>
      <c r="K238" s="108">
        <f t="shared" si="38"/>
        <v>3.8697916666666656</v>
      </c>
      <c r="L238" s="108">
        <f t="shared" si="57"/>
        <v>3.6569896948969483</v>
      </c>
    </row>
    <row r="239" spans="1:12" ht="11.25" customHeight="1" x14ac:dyDescent="0.2">
      <c r="A239" s="83" t="s">
        <v>235</v>
      </c>
      <c r="B239" s="108">
        <v>3.45</v>
      </c>
      <c r="C239" s="108">
        <v>33.96</v>
      </c>
      <c r="D239" s="108">
        <v>105.125</v>
      </c>
      <c r="E239" s="108">
        <v>581.875</v>
      </c>
      <c r="F239" s="108">
        <f t="shared" si="52"/>
        <v>52.638000000000005</v>
      </c>
      <c r="G239" s="108">
        <f t="shared" si="53"/>
        <v>70.959375000000009</v>
      </c>
      <c r="H239" s="108">
        <f t="shared" si="54"/>
        <v>77.098437500000003</v>
      </c>
      <c r="I239" s="108">
        <f t="shared" si="55"/>
        <v>2.0069581250000001</v>
      </c>
      <c r="J239" s="108">
        <f t="shared" si="56"/>
        <v>1.443041875</v>
      </c>
      <c r="K239" s="108">
        <f>J239/31.5*100</f>
        <v>4.5810853174603174</v>
      </c>
      <c r="L239" s="108">
        <f t="shared" si="57"/>
        <v>4.3291689166891665</v>
      </c>
    </row>
    <row r="240" spans="1:12" ht="11.25" customHeight="1" x14ac:dyDescent="0.2">
      <c r="A240" s="83" t="s">
        <v>236</v>
      </c>
      <c r="B240" s="108">
        <v>3.75</v>
      </c>
      <c r="C240" s="108">
        <v>33.68</v>
      </c>
      <c r="D240" s="108">
        <v>143.30000000000001</v>
      </c>
      <c r="E240" s="108">
        <v>613.5</v>
      </c>
      <c r="F240" s="108">
        <f>C240*1.55</f>
        <v>52.204000000000001</v>
      </c>
      <c r="G240" s="108">
        <f>((+D240*13.5)/2000)*100</f>
        <v>96.727500000000006</v>
      </c>
      <c r="H240" s="108">
        <f>((+E240*2.65)/2000)*100</f>
        <v>81.288749999999993</v>
      </c>
      <c r="I240" s="108">
        <f>SUM(F240:H240)/100</f>
        <v>2.3022024999999999</v>
      </c>
      <c r="J240" s="108">
        <f>B240-I240</f>
        <v>1.4477975000000001</v>
      </c>
      <c r="K240" s="108">
        <f>J240/31.5*100</f>
        <v>4.5961825396825393</v>
      </c>
      <c r="L240" s="108">
        <f>J240/33.333*100</f>
        <v>4.3434359343593441</v>
      </c>
    </row>
    <row r="241" spans="1:17" ht="11.25" customHeight="1" x14ac:dyDescent="0.2">
      <c r="A241" s="16" t="s">
        <v>224</v>
      </c>
      <c r="B241" s="108">
        <v>3.4299999999999997</v>
      </c>
      <c r="C241" s="108">
        <v>34.046666666666674</v>
      </c>
      <c r="D241" s="108">
        <v>112.85000000000001</v>
      </c>
      <c r="E241" s="108">
        <v>581.58333333333337</v>
      </c>
      <c r="F241" s="108">
        <f>C241*1.55</f>
        <v>52.772333333333343</v>
      </c>
      <c r="G241" s="108">
        <f>((+D241*13.5)/2000)*100</f>
        <v>76.173750000000013</v>
      </c>
      <c r="H241" s="108">
        <f>((+E241*2.65)/2000)*100</f>
        <v>77.059791666666683</v>
      </c>
      <c r="I241" s="108">
        <f>SUM(F241:H241)/100</f>
        <v>2.0600587500000005</v>
      </c>
      <c r="J241" s="108">
        <f>B241-I241</f>
        <v>1.3699412499999992</v>
      </c>
      <c r="K241" s="108">
        <f>J241/31.5*100</f>
        <v>4.3490198412698389</v>
      </c>
      <c r="L241" s="108">
        <f>J241/33.333*100</f>
        <v>4.1098648486484839</v>
      </c>
    </row>
    <row r="242" spans="1:17" ht="11.25" customHeight="1" x14ac:dyDescent="0.2">
      <c r="A242" s="16">
        <v>2015</v>
      </c>
      <c r="B242" s="108"/>
      <c r="C242" s="108"/>
      <c r="D242" s="108"/>
      <c r="E242" s="108"/>
      <c r="F242" s="108"/>
      <c r="G242" s="108"/>
      <c r="H242" s="108"/>
      <c r="I242" s="108"/>
      <c r="J242" s="108"/>
      <c r="K242" s="108"/>
      <c r="L242" s="108"/>
    </row>
    <row r="243" spans="1:17" ht="11.25" customHeight="1" x14ac:dyDescent="0.2">
      <c r="A243" s="16" t="s">
        <v>225</v>
      </c>
      <c r="B243" s="108">
        <v>3.67</v>
      </c>
      <c r="C243" s="108">
        <v>34.86</v>
      </c>
      <c r="D243" s="108">
        <v>135.25</v>
      </c>
      <c r="E243" s="108">
        <v>632.5</v>
      </c>
      <c r="F243" s="108">
        <f t="shared" ref="F243:F254" si="58">C243*1.55</f>
        <v>54.033000000000001</v>
      </c>
      <c r="G243" s="108">
        <f t="shared" ref="G243:G254" si="59">((+D243*13.5)/2000)*100</f>
        <v>91.293749999999989</v>
      </c>
      <c r="H243" s="108">
        <f t="shared" ref="H243:H254" si="60">((+E243*2.65)/2000)*100</f>
        <v>83.806250000000006</v>
      </c>
      <c r="I243" s="108">
        <f t="shared" ref="I243:I254" si="61">SUM(F243:H243)/100</f>
        <v>2.2913300000000003</v>
      </c>
      <c r="J243" s="108">
        <f t="shared" ref="J243:J254" si="62">B243-I243</f>
        <v>1.3786699999999996</v>
      </c>
      <c r="K243" s="108">
        <f t="shared" ref="K243:K258" si="63">J243/31.5*100</f>
        <v>4.3767301587301581</v>
      </c>
      <c r="L243" s="108">
        <f t="shared" ref="L243:L254" si="64">J243/33.333*100</f>
        <v>4.136051360513604</v>
      </c>
    </row>
    <row r="244" spans="1:17" ht="11.25" customHeight="1" x14ac:dyDescent="0.2">
      <c r="A244" s="16" t="s">
        <v>226</v>
      </c>
      <c r="B244" s="108">
        <v>3.65</v>
      </c>
      <c r="C244" s="108">
        <v>36.130000000000003</v>
      </c>
      <c r="D244" s="108">
        <v>117.25</v>
      </c>
      <c r="E244" s="108">
        <v>631.25</v>
      </c>
      <c r="F244" s="108">
        <f t="shared" si="58"/>
        <v>56.001500000000007</v>
      </c>
      <c r="G244" s="108">
        <f t="shared" si="59"/>
        <v>79.143749999999997</v>
      </c>
      <c r="H244" s="108">
        <f t="shared" si="60"/>
        <v>83.640625</v>
      </c>
      <c r="I244" s="108">
        <f t="shared" si="61"/>
        <v>2.1878587500000002</v>
      </c>
      <c r="J244" s="108">
        <f t="shared" si="62"/>
        <v>1.4621412499999997</v>
      </c>
      <c r="K244" s="108">
        <f t="shared" si="63"/>
        <v>4.6417182539682527</v>
      </c>
      <c r="L244" s="108">
        <f t="shared" si="64"/>
        <v>4.3864676146761461</v>
      </c>
    </row>
    <row r="245" spans="1:17" ht="11.25" customHeight="1" x14ac:dyDescent="0.2">
      <c r="A245" s="83" t="s">
        <v>227</v>
      </c>
      <c r="B245" s="108">
        <v>3.66</v>
      </c>
      <c r="C245" s="108">
        <v>37.729999999999997</v>
      </c>
      <c r="D245" s="108">
        <v>107.2</v>
      </c>
      <c r="E245" s="108">
        <v>613</v>
      </c>
      <c r="F245" s="108">
        <f t="shared" si="58"/>
        <v>58.481499999999997</v>
      </c>
      <c r="G245" s="108">
        <f t="shared" si="59"/>
        <v>72.36</v>
      </c>
      <c r="H245" s="108">
        <f t="shared" si="60"/>
        <v>81.222499999999997</v>
      </c>
      <c r="I245" s="108">
        <f t="shared" si="61"/>
        <v>2.1206399999999999</v>
      </c>
      <c r="J245" s="108">
        <f t="shared" si="62"/>
        <v>1.5393600000000003</v>
      </c>
      <c r="K245" s="108">
        <f t="shared" si="63"/>
        <v>4.8868571428571439</v>
      </c>
      <c r="L245" s="108">
        <f t="shared" si="64"/>
        <v>4.6181261812618137</v>
      </c>
    </row>
    <row r="246" spans="1:17" ht="11.25" customHeight="1" x14ac:dyDescent="0.2">
      <c r="A246" s="16" t="s">
        <v>221</v>
      </c>
      <c r="B246" s="108">
        <v>3.66</v>
      </c>
      <c r="C246" s="108">
        <v>36.24</v>
      </c>
      <c r="D246" s="108">
        <v>119.89999999999999</v>
      </c>
      <c r="E246" s="108">
        <v>625.58333333333337</v>
      </c>
      <c r="F246" s="108">
        <f t="shared" si="58"/>
        <v>56.172000000000004</v>
      </c>
      <c r="G246" s="108">
        <f t="shared" si="59"/>
        <v>80.93249999999999</v>
      </c>
      <c r="H246" s="108">
        <f t="shared" si="60"/>
        <v>82.889791666666667</v>
      </c>
      <c r="I246" s="108">
        <f t="shared" si="61"/>
        <v>2.1999429166666666</v>
      </c>
      <c r="J246" s="108">
        <f t="shared" si="62"/>
        <v>1.4600570833333335</v>
      </c>
      <c r="K246" s="108">
        <f t="shared" si="63"/>
        <v>4.6351018518518519</v>
      </c>
      <c r="L246" s="108">
        <f t="shared" si="64"/>
        <v>4.3802150521505219</v>
      </c>
      <c r="N246" s="94"/>
      <c r="O246" s="94"/>
      <c r="P246" s="94"/>
      <c r="Q246" s="94"/>
    </row>
    <row r="247" spans="1:17" ht="11.25" customHeight="1" x14ac:dyDescent="0.2">
      <c r="A247" s="83" t="s">
        <v>228</v>
      </c>
      <c r="B247" s="108">
        <v>3.59</v>
      </c>
      <c r="C247" s="108">
        <v>39.270000000000003</v>
      </c>
      <c r="D247" s="108">
        <v>83.13</v>
      </c>
      <c r="E247" s="108">
        <v>575.63</v>
      </c>
      <c r="F247" s="108">
        <f t="shared" si="58"/>
        <v>60.868500000000004</v>
      </c>
      <c r="G247" s="108">
        <f t="shared" si="59"/>
        <v>56.112749999999991</v>
      </c>
      <c r="H247" s="108">
        <f t="shared" si="60"/>
        <v>76.270974999999993</v>
      </c>
      <c r="I247" s="108">
        <f t="shared" si="61"/>
        <v>1.9325222499999999</v>
      </c>
      <c r="J247" s="108">
        <f t="shared" si="62"/>
        <v>1.65747775</v>
      </c>
      <c r="K247" s="108">
        <f t="shared" si="63"/>
        <v>5.2618341269841267</v>
      </c>
      <c r="L247" s="108">
        <f t="shared" si="64"/>
        <v>4.9724829748297488</v>
      </c>
      <c r="N247" s="94"/>
      <c r="O247" s="94"/>
      <c r="P247" s="94"/>
      <c r="Q247" s="94"/>
    </row>
    <row r="248" spans="1:17" ht="11.25" customHeight="1" x14ac:dyDescent="0.2">
      <c r="A248" s="16" t="s">
        <v>229</v>
      </c>
      <c r="B248" s="108">
        <v>3.49</v>
      </c>
      <c r="C248" s="108">
        <v>39.5</v>
      </c>
      <c r="D248" s="108">
        <v>72.25</v>
      </c>
      <c r="E248" s="108">
        <v>549.375</v>
      </c>
      <c r="F248" s="108">
        <f t="shared" si="58"/>
        <v>61.225000000000001</v>
      </c>
      <c r="G248" s="108">
        <f t="shared" si="59"/>
        <v>48.768749999999997</v>
      </c>
      <c r="H248" s="108">
        <f t="shared" si="60"/>
        <v>72.792187500000011</v>
      </c>
      <c r="I248" s="108">
        <f t="shared" si="61"/>
        <v>1.8278593750000001</v>
      </c>
      <c r="J248" s="108">
        <f t="shared" si="62"/>
        <v>1.6621406250000001</v>
      </c>
      <c r="K248" s="108">
        <f t="shared" si="63"/>
        <v>5.2766369047619053</v>
      </c>
      <c r="L248" s="108">
        <f t="shared" si="64"/>
        <v>4.9864717397173974</v>
      </c>
      <c r="N248" s="94"/>
      <c r="O248" s="94"/>
      <c r="P248" s="94"/>
      <c r="Q248" s="94"/>
    </row>
    <row r="249" spans="1:17" ht="11.25" customHeight="1" x14ac:dyDescent="0.2">
      <c r="A249" s="83" t="s">
        <v>230</v>
      </c>
      <c r="B249" s="108">
        <v>3.52</v>
      </c>
      <c r="C249" s="108">
        <v>40.340000000000003</v>
      </c>
      <c r="D249" s="108">
        <v>74.400000000000006</v>
      </c>
      <c r="E249" s="108">
        <v>547.79999999999995</v>
      </c>
      <c r="F249" s="108">
        <f t="shared" si="58"/>
        <v>62.527000000000008</v>
      </c>
      <c r="G249" s="108">
        <f t="shared" si="59"/>
        <v>50.220000000000006</v>
      </c>
      <c r="H249" s="108">
        <f t="shared" si="60"/>
        <v>72.583499999999987</v>
      </c>
      <c r="I249" s="108">
        <f t="shared" si="61"/>
        <v>1.853305</v>
      </c>
      <c r="J249" s="108">
        <f t="shared" si="62"/>
        <v>1.666695</v>
      </c>
      <c r="K249" s="108">
        <f t="shared" si="63"/>
        <v>5.2910952380952381</v>
      </c>
      <c r="L249" s="108">
        <f t="shared" si="64"/>
        <v>5.0001350013500137</v>
      </c>
      <c r="N249" s="94"/>
      <c r="O249" s="94"/>
      <c r="P249" s="94"/>
      <c r="Q249" s="94"/>
    </row>
    <row r="250" spans="1:17" ht="11.25" customHeight="1" x14ac:dyDescent="0.2">
      <c r="A250" s="16" t="s">
        <v>222</v>
      </c>
      <c r="B250" s="108">
        <v>3.5333333333333332</v>
      </c>
      <c r="C250" s="108">
        <v>39.70333333333334</v>
      </c>
      <c r="D250" s="108">
        <v>76.593333333333334</v>
      </c>
      <c r="E250" s="108">
        <v>557.60166666666669</v>
      </c>
      <c r="F250" s="108">
        <f t="shared" si="58"/>
        <v>61.540166666666678</v>
      </c>
      <c r="G250" s="108">
        <f t="shared" si="59"/>
        <v>51.700500000000005</v>
      </c>
      <c r="H250" s="108">
        <f t="shared" si="60"/>
        <v>73.882220833333335</v>
      </c>
      <c r="I250" s="108">
        <f t="shared" si="61"/>
        <v>1.8712288750000001</v>
      </c>
      <c r="J250" s="108">
        <f t="shared" si="62"/>
        <v>1.6621044583333331</v>
      </c>
      <c r="K250" s="108">
        <f t="shared" si="63"/>
        <v>5.2765220899470897</v>
      </c>
      <c r="L250" s="108">
        <f t="shared" si="64"/>
        <v>4.9863632386323857</v>
      </c>
      <c r="N250" s="94"/>
      <c r="O250" s="94"/>
      <c r="P250" s="94"/>
      <c r="Q250" s="94"/>
    </row>
    <row r="251" spans="1:17" ht="11.25" customHeight="1" x14ac:dyDescent="0.2">
      <c r="A251" s="16" t="s">
        <v>231</v>
      </c>
      <c r="B251" s="108">
        <v>3.85</v>
      </c>
      <c r="C251" s="108">
        <v>41.49</v>
      </c>
      <c r="D251" s="108">
        <v>91.25</v>
      </c>
      <c r="E251" s="108">
        <v>560</v>
      </c>
      <c r="F251" s="108">
        <f t="shared" si="58"/>
        <v>64.3095</v>
      </c>
      <c r="G251" s="108">
        <f t="shared" si="59"/>
        <v>61.59375</v>
      </c>
      <c r="H251" s="108">
        <f t="shared" si="60"/>
        <v>74.2</v>
      </c>
      <c r="I251" s="108">
        <f t="shared" si="61"/>
        <v>2.0010325</v>
      </c>
      <c r="J251" s="108">
        <f t="shared" si="62"/>
        <v>1.8489675000000001</v>
      </c>
      <c r="K251" s="108">
        <f t="shared" si="63"/>
        <v>5.8697380952380955</v>
      </c>
      <c r="L251" s="108">
        <f t="shared" si="64"/>
        <v>5.5469579695796964</v>
      </c>
      <c r="N251" s="94"/>
      <c r="O251" s="94"/>
      <c r="P251" s="94"/>
      <c r="Q251" s="94"/>
    </row>
    <row r="252" spans="1:17" ht="11.25" customHeight="1" x14ac:dyDescent="0.2">
      <c r="A252" s="16" t="s">
        <v>232</v>
      </c>
      <c r="B252" s="108">
        <v>3.51</v>
      </c>
      <c r="C252" s="108">
        <v>40.619999999999997</v>
      </c>
      <c r="D252" s="108">
        <v>88.75</v>
      </c>
      <c r="E252" s="108">
        <v>546.5</v>
      </c>
      <c r="F252" s="108">
        <f t="shared" si="58"/>
        <v>62.960999999999999</v>
      </c>
      <c r="G252" s="108">
        <f t="shared" si="59"/>
        <v>59.906250000000007</v>
      </c>
      <c r="H252" s="108">
        <f t="shared" si="60"/>
        <v>72.411249999999995</v>
      </c>
      <c r="I252" s="108">
        <f t="shared" si="61"/>
        <v>1.952785</v>
      </c>
      <c r="J252" s="108">
        <f t="shared" si="62"/>
        <v>1.5572149999999998</v>
      </c>
      <c r="K252" s="108">
        <f t="shared" si="63"/>
        <v>4.943539682539682</v>
      </c>
      <c r="L252" s="108">
        <f t="shared" si="64"/>
        <v>4.6716917169171683</v>
      </c>
      <c r="N252" s="94"/>
      <c r="O252" s="94"/>
      <c r="P252" s="94"/>
      <c r="Q252" s="94"/>
    </row>
    <row r="253" spans="1:17" ht="11.25" customHeight="1" x14ac:dyDescent="0.2">
      <c r="A253" s="16" t="s">
        <v>233</v>
      </c>
      <c r="B253" s="108">
        <v>3.55</v>
      </c>
      <c r="C253" s="108">
        <v>37.549999999999997</v>
      </c>
      <c r="D253" s="108">
        <v>95.5</v>
      </c>
      <c r="E253" s="108">
        <v>525</v>
      </c>
      <c r="F253" s="108">
        <f t="shared" si="58"/>
        <v>58.202500000000001</v>
      </c>
      <c r="G253" s="108">
        <f t="shared" si="59"/>
        <v>64.462500000000006</v>
      </c>
      <c r="H253" s="108">
        <f t="shared" si="60"/>
        <v>69.5625</v>
      </c>
      <c r="I253" s="108">
        <f t="shared" si="61"/>
        <v>1.9222750000000002</v>
      </c>
      <c r="J253" s="108">
        <f t="shared" si="62"/>
        <v>1.6277249999999996</v>
      </c>
      <c r="K253" s="108">
        <f t="shared" si="63"/>
        <v>5.1673809523809506</v>
      </c>
      <c r="L253" s="108">
        <f t="shared" si="64"/>
        <v>4.8832238322383219</v>
      </c>
      <c r="N253" s="94"/>
      <c r="O253" s="94"/>
      <c r="P253" s="94"/>
      <c r="Q253" s="94"/>
    </row>
    <row r="254" spans="1:17" ht="11.25" customHeight="1" x14ac:dyDescent="0.2">
      <c r="A254" s="16" t="s">
        <v>223</v>
      </c>
      <c r="B254" s="108">
        <v>3.6366666666666667</v>
      </c>
      <c r="C254" s="108">
        <v>39.886666666666663</v>
      </c>
      <c r="D254" s="108">
        <v>91.833333333333329</v>
      </c>
      <c r="E254" s="108">
        <v>543.83333333333337</v>
      </c>
      <c r="F254" s="108">
        <f t="shared" si="58"/>
        <v>61.824333333333328</v>
      </c>
      <c r="G254" s="108">
        <f t="shared" si="59"/>
        <v>61.987499999999997</v>
      </c>
      <c r="H254" s="108">
        <f t="shared" si="60"/>
        <v>72.057916666666671</v>
      </c>
      <c r="I254" s="108">
        <f t="shared" si="61"/>
        <v>1.9586975000000002</v>
      </c>
      <c r="J254" s="108">
        <f t="shared" si="62"/>
        <v>1.6779691666666665</v>
      </c>
      <c r="K254" s="108">
        <f t="shared" si="63"/>
        <v>5.3268862433862436</v>
      </c>
      <c r="L254" s="108">
        <f t="shared" si="64"/>
        <v>5.0339578395783953</v>
      </c>
      <c r="N254" s="94"/>
      <c r="O254" s="94"/>
      <c r="P254" s="94"/>
      <c r="Q254" s="94"/>
    </row>
    <row r="255" spans="1:17" ht="11.25" customHeight="1" x14ac:dyDescent="0.2">
      <c r="A255" s="16" t="s">
        <v>234</v>
      </c>
      <c r="B255" s="108">
        <v>3.67</v>
      </c>
      <c r="C255" s="108">
        <v>36.6</v>
      </c>
      <c r="D255" s="108">
        <v>96</v>
      </c>
      <c r="E255" s="108">
        <v>509.375</v>
      </c>
      <c r="F255" s="108">
        <f>C255*1.55</f>
        <v>56.730000000000004</v>
      </c>
      <c r="G255" s="108">
        <f>((+D255*13.5)/2000)*100</f>
        <v>64.8</v>
      </c>
      <c r="H255" s="108">
        <f>((+E255*2.65)/2000)*100</f>
        <v>67.4921875</v>
      </c>
      <c r="I255" s="108">
        <f>SUM(F255:H255)/100</f>
        <v>1.8902218749999999</v>
      </c>
      <c r="J255" s="108">
        <f>B255-I255</f>
        <v>1.779778125</v>
      </c>
      <c r="K255" s="108">
        <f t="shared" si="63"/>
        <v>5.6500892857142855</v>
      </c>
      <c r="L255" s="108">
        <f>J255/33.333*100</f>
        <v>5.339387768877689</v>
      </c>
      <c r="N255" s="94"/>
      <c r="O255" s="94"/>
      <c r="P255" s="94"/>
      <c r="Q255" s="94"/>
    </row>
    <row r="256" spans="1:17" ht="11.25" customHeight="1" x14ac:dyDescent="0.2">
      <c r="A256" s="16" t="s">
        <v>235</v>
      </c>
      <c r="B256" s="108">
        <v>3.62</v>
      </c>
      <c r="C256" s="108">
        <v>36.43</v>
      </c>
      <c r="D256" s="108">
        <v>109.625</v>
      </c>
      <c r="E256" s="108">
        <v>477.5</v>
      </c>
      <c r="F256" s="108">
        <f>C256*1.55</f>
        <v>56.466500000000003</v>
      </c>
      <c r="G256" s="108">
        <f>((+D256*13.5)/2000)*100</f>
        <v>73.996874999999989</v>
      </c>
      <c r="H256" s="108">
        <f>((+E256*2.65)/2000)*100</f>
        <v>63.268749999999997</v>
      </c>
      <c r="I256" s="108">
        <f>SUM(F256:H256)/100</f>
        <v>1.9373212499999999</v>
      </c>
      <c r="J256" s="108">
        <f>B256-I256</f>
        <v>1.6826787500000002</v>
      </c>
      <c r="K256" s="108">
        <f t="shared" si="63"/>
        <v>5.3418373015873026</v>
      </c>
      <c r="L256" s="108">
        <f>J256/33.333*100</f>
        <v>5.0480867308673094</v>
      </c>
      <c r="N256" s="94"/>
      <c r="O256" s="94"/>
      <c r="P256" s="94"/>
      <c r="Q256" s="94"/>
    </row>
    <row r="257" spans="1:18" ht="11.25" customHeight="1" x14ac:dyDescent="0.2">
      <c r="A257" s="16" t="s">
        <v>236</v>
      </c>
      <c r="B257" s="108">
        <v>3.62</v>
      </c>
      <c r="C257" s="108">
        <v>38.25</v>
      </c>
      <c r="D257" s="108">
        <v>113.125</v>
      </c>
      <c r="E257" s="108">
        <v>456.375</v>
      </c>
      <c r="F257" s="108">
        <f>C257*1.55</f>
        <v>59.287500000000001</v>
      </c>
      <c r="G257" s="108">
        <f>((+D257*13.5)/2000)*100</f>
        <v>76.359375</v>
      </c>
      <c r="H257" s="108">
        <f>((+E257*2.65)/2000)*100</f>
        <v>60.469687499999999</v>
      </c>
      <c r="I257" s="108">
        <f>SUM(F257:H257)/100</f>
        <v>1.9611656249999998</v>
      </c>
      <c r="J257" s="108">
        <f>B257-I257</f>
        <v>1.6588343750000003</v>
      </c>
      <c r="K257" s="108">
        <f t="shared" si="63"/>
        <v>5.2661408730158739</v>
      </c>
      <c r="L257" s="108">
        <f>J257/33.333*100</f>
        <v>4.9765528905289065</v>
      </c>
      <c r="N257" s="94"/>
      <c r="O257" s="94"/>
      <c r="P257" s="94"/>
      <c r="Q257" s="94"/>
    </row>
    <row r="258" spans="1:18" ht="11.25" customHeight="1" x14ac:dyDescent="0.2">
      <c r="A258" s="16" t="s">
        <v>224</v>
      </c>
      <c r="B258" s="108">
        <v>3.6366666666666667</v>
      </c>
      <c r="C258" s="108">
        <v>37.093333333333334</v>
      </c>
      <c r="D258" s="108">
        <v>106.25</v>
      </c>
      <c r="E258" s="108">
        <v>481.08333333333331</v>
      </c>
      <c r="F258" s="108">
        <f>C258*1.55</f>
        <v>57.494666666666667</v>
      </c>
      <c r="G258" s="108">
        <f>((+D258*13.5)/2000)*100</f>
        <v>71.71875</v>
      </c>
      <c r="H258" s="108">
        <f>((+E258*2.65)/2000)*100</f>
        <v>63.743541666666658</v>
      </c>
      <c r="I258" s="108">
        <f>SUM(F258:H258)/100</f>
        <v>1.9295695833333333</v>
      </c>
      <c r="J258" s="108">
        <f>B258-I258</f>
        <v>1.7070970833333334</v>
      </c>
      <c r="K258" s="108">
        <f t="shared" si="63"/>
        <v>5.419355820105821</v>
      </c>
      <c r="L258" s="108">
        <f>J258/33.333*100</f>
        <v>5.1213424634246349</v>
      </c>
      <c r="N258" s="94"/>
      <c r="O258" s="94"/>
      <c r="P258" s="94"/>
      <c r="Q258" s="94"/>
    </row>
    <row r="259" spans="1:18" ht="11.25" customHeight="1" x14ac:dyDescent="0.2">
      <c r="A259" s="16">
        <v>2016</v>
      </c>
      <c r="B259" s="108"/>
      <c r="C259" s="108"/>
      <c r="D259" s="108"/>
      <c r="E259" s="108"/>
      <c r="F259" s="108"/>
      <c r="G259" s="108"/>
      <c r="H259" s="108"/>
      <c r="I259" s="108"/>
      <c r="J259" s="108"/>
      <c r="K259" s="108"/>
      <c r="L259" s="108"/>
      <c r="N259" s="94"/>
      <c r="O259" s="94"/>
      <c r="P259" s="94"/>
      <c r="Q259" s="94"/>
    </row>
    <row r="260" spans="1:18" ht="11.25" customHeight="1" x14ac:dyDescent="0.2">
      <c r="A260" s="16" t="s">
        <v>225</v>
      </c>
      <c r="B260" s="108">
        <v>3.55</v>
      </c>
      <c r="C260" s="108">
        <v>39.93</v>
      </c>
      <c r="D260" s="108">
        <v>109.625</v>
      </c>
      <c r="E260" s="108">
        <v>452.5</v>
      </c>
      <c r="F260" s="108">
        <f t="shared" ref="F260:F271" si="65">C260*1.55</f>
        <v>61.891500000000001</v>
      </c>
      <c r="G260" s="108">
        <f t="shared" ref="G260:G271" si="66">((+D260*13.5)/2000)*100</f>
        <v>73.996874999999989</v>
      </c>
      <c r="H260" s="108">
        <f t="shared" ref="H260:H272" si="67">((+E260*2.65)/2000)*100</f>
        <v>59.956249999999997</v>
      </c>
      <c r="I260" s="108">
        <f t="shared" ref="I260:I271" si="68">SUM(F260:H260)/100</f>
        <v>1.9584462500000002</v>
      </c>
      <c r="J260" s="108">
        <f t="shared" ref="J260:J271" si="69">B260-I260</f>
        <v>1.5915537499999997</v>
      </c>
      <c r="K260" s="108">
        <f t="shared" ref="K260:K275" si="70">J260/31.5*100</f>
        <v>5.0525515873015863</v>
      </c>
      <c r="L260" s="108">
        <f t="shared" ref="L260:L271" si="71">J260/33.333*100</f>
        <v>4.7747089970899701</v>
      </c>
      <c r="N260" s="94"/>
      <c r="O260" s="94"/>
      <c r="P260" s="94"/>
      <c r="Q260" s="94"/>
    </row>
    <row r="261" spans="1:18" ht="11.25" customHeight="1" x14ac:dyDescent="0.2">
      <c r="A261" s="16" t="s">
        <v>226</v>
      </c>
      <c r="B261" s="108">
        <v>3.56</v>
      </c>
      <c r="C261" s="108">
        <v>40.29</v>
      </c>
      <c r="D261" s="108">
        <v>102.375</v>
      </c>
      <c r="E261" s="108">
        <v>457.5</v>
      </c>
      <c r="F261" s="108">
        <f t="shared" si="65"/>
        <v>62.4495</v>
      </c>
      <c r="G261" s="108">
        <f t="shared" si="66"/>
        <v>69.103125000000006</v>
      </c>
      <c r="H261" s="108">
        <f t="shared" si="67"/>
        <v>60.618749999999999</v>
      </c>
      <c r="I261" s="108">
        <f t="shared" si="68"/>
        <v>1.9217137500000001</v>
      </c>
      <c r="J261" s="108">
        <f t="shared" si="69"/>
        <v>1.6382862499999999</v>
      </c>
      <c r="K261" s="108">
        <f t="shared" si="70"/>
        <v>5.20090873015873</v>
      </c>
      <c r="L261" s="108">
        <f t="shared" si="71"/>
        <v>4.9149078990789903</v>
      </c>
      <c r="N261" s="94"/>
      <c r="O261" s="94"/>
      <c r="P261" s="94"/>
      <c r="Q261" s="94"/>
    </row>
    <row r="262" spans="1:18" ht="11.25" customHeight="1" x14ac:dyDescent="0.2">
      <c r="A262" s="16" t="s">
        <v>227</v>
      </c>
      <c r="B262" s="108">
        <v>3.54</v>
      </c>
      <c r="C262" s="108">
        <v>41.05</v>
      </c>
      <c r="D262" s="108">
        <v>87</v>
      </c>
      <c r="E262" s="108">
        <v>450.6</v>
      </c>
      <c r="F262" s="108">
        <f t="shared" si="65"/>
        <v>63.627499999999998</v>
      </c>
      <c r="G262" s="108">
        <f t="shared" si="66"/>
        <v>58.725000000000009</v>
      </c>
      <c r="H262" s="108">
        <f t="shared" si="67"/>
        <v>59.704499999999996</v>
      </c>
      <c r="I262" s="108">
        <f t="shared" si="68"/>
        <v>1.8205700000000002</v>
      </c>
      <c r="J262" s="108">
        <f t="shared" si="69"/>
        <v>1.7194299999999998</v>
      </c>
      <c r="K262" s="108">
        <f t="shared" si="70"/>
        <v>5.4585079365079361</v>
      </c>
      <c r="L262" s="108">
        <f t="shared" si="71"/>
        <v>5.1583415834158339</v>
      </c>
      <c r="N262" s="94"/>
      <c r="O262" s="94"/>
      <c r="P262" s="94"/>
      <c r="Q262" s="94"/>
    </row>
    <row r="263" spans="1:18" ht="11.25" customHeight="1" x14ac:dyDescent="0.2">
      <c r="A263" s="16" t="s">
        <v>221</v>
      </c>
      <c r="B263" s="108">
        <v>3.5499999999999994</v>
      </c>
      <c r="C263" s="108">
        <v>40.423333333333332</v>
      </c>
      <c r="D263" s="108">
        <v>99.666666666666671</v>
      </c>
      <c r="E263" s="108">
        <v>453.5333333333333</v>
      </c>
      <c r="F263" s="108">
        <f t="shared" si="65"/>
        <v>62.656166666666664</v>
      </c>
      <c r="G263" s="108">
        <f t="shared" si="66"/>
        <v>67.274999999999991</v>
      </c>
      <c r="H263" s="108">
        <f t="shared" si="67"/>
        <v>60.093166666666662</v>
      </c>
      <c r="I263" s="108">
        <f t="shared" si="68"/>
        <v>1.9002433333333331</v>
      </c>
      <c r="J263" s="108">
        <f t="shared" si="69"/>
        <v>1.6497566666666663</v>
      </c>
      <c r="K263" s="108">
        <f t="shared" si="70"/>
        <v>5.2373227513227505</v>
      </c>
      <c r="L263" s="108">
        <f t="shared" si="71"/>
        <v>4.9493194931949311</v>
      </c>
      <c r="N263" s="94"/>
    </row>
    <row r="264" spans="1:18" ht="11.25" customHeight="1" x14ac:dyDescent="0.2">
      <c r="A264" s="16" t="s">
        <v>228</v>
      </c>
      <c r="B264" s="108">
        <v>3.61</v>
      </c>
      <c r="C264" s="108">
        <v>41.094999999999999</v>
      </c>
      <c r="D264" s="108">
        <v>73.25</v>
      </c>
      <c r="E264" s="108">
        <v>434</v>
      </c>
      <c r="F264" s="108">
        <f t="shared" si="65"/>
        <v>63.697249999999997</v>
      </c>
      <c r="G264" s="108">
        <f t="shared" si="66"/>
        <v>49.443749999999994</v>
      </c>
      <c r="H264" s="108">
        <f t="shared" si="67"/>
        <v>57.504999999999995</v>
      </c>
      <c r="I264" s="108">
        <f t="shared" si="68"/>
        <v>1.7064599999999999</v>
      </c>
      <c r="J264" s="108">
        <f t="shared" si="69"/>
        <v>1.90354</v>
      </c>
      <c r="K264" s="108">
        <f t="shared" si="70"/>
        <v>6.0429841269841269</v>
      </c>
      <c r="L264" s="108">
        <f t="shared" si="71"/>
        <v>5.710677106771068</v>
      </c>
      <c r="N264" s="94"/>
      <c r="O264" s="94"/>
      <c r="P264" s="94"/>
      <c r="Q264" s="94"/>
    </row>
    <row r="265" spans="1:18" ht="11.25" customHeight="1" x14ac:dyDescent="0.2">
      <c r="A265" s="16" t="s">
        <v>229</v>
      </c>
      <c r="B265" s="108">
        <v>3.74</v>
      </c>
      <c r="C265" s="108">
        <v>40.325000000000003</v>
      </c>
      <c r="D265" s="108">
        <v>87</v>
      </c>
      <c r="E265" s="108">
        <v>464.1</v>
      </c>
      <c r="F265" s="108">
        <f t="shared" si="65"/>
        <v>62.503750000000004</v>
      </c>
      <c r="G265" s="108">
        <f t="shared" si="66"/>
        <v>58.725000000000009</v>
      </c>
      <c r="H265" s="108">
        <f t="shared" si="67"/>
        <v>61.493249999999996</v>
      </c>
      <c r="I265" s="108">
        <f t="shared" si="68"/>
        <v>1.8272200000000001</v>
      </c>
      <c r="J265" s="108">
        <f t="shared" si="69"/>
        <v>1.9127800000000001</v>
      </c>
      <c r="K265" s="108">
        <f t="shared" si="70"/>
        <v>6.0723174603174606</v>
      </c>
      <c r="L265" s="108">
        <f t="shared" si="71"/>
        <v>5.7383973839738402</v>
      </c>
      <c r="N265" s="94"/>
      <c r="O265" s="94"/>
      <c r="P265" s="94"/>
      <c r="Q265" s="94"/>
    </row>
    <row r="266" spans="1:18" ht="11.25" customHeight="1" x14ac:dyDescent="0.2">
      <c r="A266" s="83" t="s">
        <v>230</v>
      </c>
      <c r="B266" s="108">
        <v>3.91</v>
      </c>
      <c r="C266" s="108">
        <v>39.94</v>
      </c>
      <c r="D266" s="108">
        <v>107.125</v>
      </c>
      <c r="E266" s="108">
        <v>568</v>
      </c>
      <c r="F266" s="108">
        <f t="shared" si="65"/>
        <v>61.906999999999996</v>
      </c>
      <c r="G266" s="108">
        <f t="shared" si="66"/>
        <v>72.309375000000003</v>
      </c>
      <c r="H266" s="108">
        <f t="shared" si="67"/>
        <v>75.260000000000005</v>
      </c>
      <c r="I266" s="108">
        <f t="shared" si="68"/>
        <v>2.0947637500000003</v>
      </c>
      <c r="J266" s="108">
        <f t="shared" si="69"/>
        <v>1.8152362499999999</v>
      </c>
      <c r="K266" s="108">
        <f>J266/31.5*100</f>
        <v>5.762654761904761</v>
      </c>
      <c r="L266" s="108">
        <f t="shared" si="71"/>
        <v>5.4457632076320763</v>
      </c>
      <c r="N266" s="94"/>
      <c r="O266" s="94"/>
      <c r="P266" s="94"/>
      <c r="Q266" s="94"/>
    </row>
    <row r="267" spans="1:18" ht="11.25" customHeight="1" x14ac:dyDescent="0.2">
      <c r="A267" s="16" t="s">
        <v>222</v>
      </c>
      <c r="B267" s="108">
        <v>3.7533333333333334</v>
      </c>
      <c r="C267" s="108">
        <v>40.453333333333333</v>
      </c>
      <c r="D267" s="108">
        <v>89.125</v>
      </c>
      <c r="E267" s="108">
        <v>488.7</v>
      </c>
      <c r="F267" s="108">
        <f t="shared" si="65"/>
        <v>62.702666666666666</v>
      </c>
      <c r="G267" s="108">
        <f t="shared" si="66"/>
        <v>60.159375000000004</v>
      </c>
      <c r="H267" s="108">
        <f t="shared" si="67"/>
        <v>64.752749999999992</v>
      </c>
      <c r="I267" s="108">
        <f t="shared" si="68"/>
        <v>1.8761479166666666</v>
      </c>
      <c r="J267" s="108">
        <f t="shared" si="69"/>
        <v>1.8771854166666668</v>
      </c>
      <c r="K267" s="108">
        <f t="shared" si="70"/>
        <v>5.9593187830687837</v>
      </c>
      <c r="L267" s="108">
        <f t="shared" si="71"/>
        <v>5.6316125661256624</v>
      </c>
      <c r="N267" s="94"/>
      <c r="O267" s="94"/>
      <c r="P267" s="94"/>
      <c r="Q267" s="94"/>
    </row>
    <row r="268" spans="1:18" ht="11.25" customHeight="1" x14ac:dyDescent="0.2">
      <c r="A268" s="16" t="s">
        <v>231</v>
      </c>
      <c r="B268" s="108">
        <v>3.28</v>
      </c>
      <c r="C268" s="108">
        <v>38.855000000000004</v>
      </c>
      <c r="D268" s="108">
        <v>95</v>
      </c>
      <c r="E268" s="108">
        <v>573.125</v>
      </c>
      <c r="F268" s="108">
        <f t="shared" si="65"/>
        <v>60.22525000000001</v>
      </c>
      <c r="G268" s="108">
        <f t="shared" si="66"/>
        <v>64.125</v>
      </c>
      <c r="H268" s="108">
        <f t="shared" si="67"/>
        <v>75.939062500000006</v>
      </c>
      <c r="I268" s="108">
        <f t="shared" si="68"/>
        <v>2.0028931250000004</v>
      </c>
      <c r="J268" s="108">
        <f t="shared" si="69"/>
        <v>1.2771068749999994</v>
      </c>
      <c r="K268" s="108">
        <f t="shared" si="70"/>
        <v>4.0543075396825374</v>
      </c>
      <c r="L268" s="108">
        <f t="shared" si="71"/>
        <v>3.8313589385893847</v>
      </c>
      <c r="N268" s="94"/>
      <c r="O268" s="94"/>
      <c r="P268" s="94"/>
      <c r="Q268" s="94"/>
    </row>
    <row r="269" spans="1:18" ht="11.25" customHeight="1" x14ac:dyDescent="0.2">
      <c r="A269" s="16" t="s">
        <v>232</v>
      </c>
      <c r="B269" s="108">
        <v>3.09</v>
      </c>
      <c r="C269" s="108">
        <v>39.06</v>
      </c>
      <c r="D269" s="108">
        <v>90.3</v>
      </c>
      <c r="E269" s="108">
        <v>507.2</v>
      </c>
      <c r="F269" s="108">
        <f t="shared" si="65"/>
        <v>60.543000000000006</v>
      </c>
      <c r="G269" s="108">
        <f t="shared" si="66"/>
        <v>60.952500000000001</v>
      </c>
      <c r="H269" s="108">
        <f t="shared" si="67"/>
        <v>67.203999999999994</v>
      </c>
      <c r="I269" s="108">
        <f t="shared" si="68"/>
        <v>1.886995</v>
      </c>
      <c r="J269" s="108">
        <f t="shared" si="69"/>
        <v>1.2030049999999999</v>
      </c>
      <c r="K269" s="108">
        <f t="shared" si="70"/>
        <v>3.8190634920634916</v>
      </c>
      <c r="L269" s="108">
        <f t="shared" si="71"/>
        <v>3.609051090510905</v>
      </c>
      <c r="N269" s="94"/>
      <c r="O269" s="94"/>
      <c r="P269" s="94"/>
      <c r="Q269" s="94"/>
    </row>
    <row r="270" spans="1:18" ht="11.25" customHeight="1" x14ac:dyDescent="0.2">
      <c r="A270" s="16" t="s">
        <v>233</v>
      </c>
      <c r="B270" s="108">
        <v>3.09</v>
      </c>
      <c r="C270" s="108">
        <v>37.61</v>
      </c>
      <c r="D270" s="108">
        <v>82.5</v>
      </c>
      <c r="E270" s="108">
        <v>469.375</v>
      </c>
      <c r="F270" s="108">
        <f t="shared" si="65"/>
        <v>58.295500000000004</v>
      </c>
      <c r="G270" s="108">
        <f t="shared" si="66"/>
        <v>55.6875</v>
      </c>
      <c r="H270" s="108">
        <f t="shared" si="67"/>
        <v>62.192187499999996</v>
      </c>
      <c r="I270" s="108">
        <f t="shared" si="68"/>
        <v>1.7617518749999999</v>
      </c>
      <c r="J270" s="108">
        <f t="shared" si="69"/>
        <v>1.328248125</v>
      </c>
      <c r="K270" s="108">
        <f t="shared" si="70"/>
        <v>4.2166607142857142</v>
      </c>
      <c r="L270" s="108">
        <f t="shared" si="71"/>
        <v>3.984784222842229</v>
      </c>
      <c r="N270" s="94"/>
      <c r="O270" s="94"/>
      <c r="P270" s="94"/>
      <c r="Q270" s="94"/>
    </row>
    <row r="271" spans="1:18" ht="11.25" customHeight="1" x14ac:dyDescent="0.2">
      <c r="A271" s="16" t="s">
        <v>223</v>
      </c>
      <c r="B271" s="108">
        <v>3.1533333333333329</v>
      </c>
      <c r="C271" s="108">
        <v>38.508333333333333</v>
      </c>
      <c r="D271" s="108">
        <v>89.266666666666666</v>
      </c>
      <c r="E271" s="108">
        <v>516.56666666666672</v>
      </c>
      <c r="F271" s="108">
        <f t="shared" si="65"/>
        <v>59.687916666666666</v>
      </c>
      <c r="G271" s="108">
        <f t="shared" si="66"/>
        <v>60.254999999999995</v>
      </c>
      <c r="H271" s="108">
        <f t="shared" si="67"/>
        <v>68.445083333333343</v>
      </c>
      <c r="I271" s="108">
        <f t="shared" si="68"/>
        <v>1.88388</v>
      </c>
      <c r="J271" s="108">
        <f t="shared" si="69"/>
        <v>1.2694533333333329</v>
      </c>
      <c r="K271" s="108">
        <f t="shared" si="70"/>
        <v>4.0300105820105809</v>
      </c>
      <c r="L271" s="108">
        <f t="shared" si="71"/>
        <v>3.8083980839808387</v>
      </c>
      <c r="N271" s="94"/>
      <c r="O271" s="94"/>
      <c r="P271" s="94"/>
      <c r="Q271" s="94"/>
      <c r="R271" s="94"/>
    </row>
    <row r="272" spans="1:18" ht="11.25" customHeight="1" x14ac:dyDescent="0.2">
      <c r="A272" s="16" t="s">
        <v>234</v>
      </c>
      <c r="B272" s="108">
        <v>3.27</v>
      </c>
      <c r="C272" s="108">
        <v>36.22</v>
      </c>
      <c r="D272" s="108">
        <v>82.375</v>
      </c>
      <c r="E272" s="108">
        <v>466.125</v>
      </c>
      <c r="F272" s="108">
        <f>C272*1.55</f>
        <v>56.140999999999998</v>
      </c>
      <c r="G272" s="108">
        <f>((+D272*13.5)/2000)*100</f>
        <v>55.603124999999999</v>
      </c>
      <c r="H272" s="108">
        <f t="shared" si="67"/>
        <v>61.761562499999997</v>
      </c>
      <c r="I272" s="108">
        <f>SUM(F272:H272)/100</f>
        <v>1.7350568749999999</v>
      </c>
      <c r="J272" s="108">
        <f>B272-I272</f>
        <v>1.5349431250000001</v>
      </c>
      <c r="K272" s="108">
        <f t="shared" si="70"/>
        <v>4.8728353174603178</v>
      </c>
      <c r="L272" s="108">
        <f>J272/33.333*100</f>
        <v>4.6048754237542378</v>
      </c>
      <c r="N272" s="94"/>
      <c r="O272" s="94"/>
      <c r="P272" s="94"/>
      <c r="Q272" s="94"/>
      <c r="R272" s="94"/>
    </row>
    <row r="273" spans="1:18" ht="11.25" customHeight="1" x14ac:dyDescent="0.2">
      <c r="A273" s="16" t="s">
        <v>235</v>
      </c>
      <c r="B273" s="108">
        <v>3.28</v>
      </c>
      <c r="C273" s="108">
        <v>36.825000000000003</v>
      </c>
      <c r="D273" s="108">
        <v>83.5</v>
      </c>
      <c r="E273" s="108">
        <v>477.5</v>
      </c>
      <c r="F273" s="108">
        <f>C273*1.55</f>
        <v>57.078750000000007</v>
      </c>
      <c r="G273" s="108">
        <f>((+D273*13.5)/2000)*100</f>
        <v>56.362500000000004</v>
      </c>
      <c r="H273" s="108">
        <f>((+E273*2.65)/2000)*100</f>
        <v>63.268749999999997</v>
      </c>
      <c r="I273" s="108">
        <f>SUM(F273:H273)/100</f>
        <v>1.7671000000000001</v>
      </c>
      <c r="J273" s="108">
        <f>B273-I273</f>
        <v>1.5128999999999997</v>
      </c>
      <c r="K273" s="108">
        <f t="shared" si="70"/>
        <v>4.8028571428571425</v>
      </c>
      <c r="L273" s="108">
        <f>J273/33.333*100</f>
        <v>4.5387453874538739</v>
      </c>
      <c r="N273" s="94"/>
      <c r="O273" s="94"/>
      <c r="P273" s="94"/>
      <c r="Q273" s="94"/>
      <c r="R273" s="94"/>
    </row>
    <row r="274" spans="1:18" ht="11.25" customHeight="1" x14ac:dyDescent="0.2">
      <c r="A274" s="16" t="s">
        <v>236</v>
      </c>
      <c r="B274" s="108">
        <v>3.34</v>
      </c>
      <c r="C274" s="108">
        <v>38.120000000000005</v>
      </c>
      <c r="D274" s="108">
        <v>92.83</v>
      </c>
      <c r="E274" s="108">
        <v>501.66499999999996</v>
      </c>
      <c r="F274" s="108">
        <f>C274*1.55</f>
        <v>59.086000000000006</v>
      </c>
      <c r="G274" s="108">
        <f>((+D274*13.5)/2000)*100</f>
        <v>62.660249999999998</v>
      </c>
      <c r="H274" s="108">
        <f>((+E274*2.65)/2000)*100</f>
        <v>66.470612499999987</v>
      </c>
      <c r="I274" s="108">
        <f>SUM(F274:H274)/100</f>
        <v>1.8821686249999998</v>
      </c>
      <c r="J274" s="108">
        <f>B274-I274</f>
        <v>1.457831375</v>
      </c>
      <c r="K274" s="108">
        <f t="shared" si="70"/>
        <v>4.6280361111111112</v>
      </c>
      <c r="L274" s="108">
        <f>J274/33.333*100</f>
        <v>4.3735378603786037</v>
      </c>
      <c r="N274" s="94"/>
      <c r="O274" s="94"/>
      <c r="P274" s="94"/>
      <c r="Q274" s="94"/>
      <c r="R274" s="94"/>
    </row>
    <row r="275" spans="1:18" ht="11.25" customHeight="1" x14ac:dyDescent="0.2">
      <c r="A275" s="16" t="s">
        <v>224</v>
      </c>
      <c r="B275" s="108">
        <v>3.2966666666666669</v>
      </c>
      <c r="C275" s="108">
        <v>37.055</v>
      </c>
      <c r="D275" s="108">
        <v>86.234999999999999</v>
      </c>
      <c r="E275" s="108">
        <v>481.76333333333332</v>
      </c>
      <c r="F275" s="108">
        <f>C275*1.55</f>
        <v>57.435250000000003</v>
      </c>
      <c r="G275" s="108">
        <f>((+D275*13.5)/2000)*100</f>
        <v>58.208624999999991</v>
      </c>
      <c r="H275" s="108">
        <f>((+E275*2.65)/2000)*100</f>
        <v>63.833641666666665</v>
      </c>
      <c r="I275" s="108">
        <f>SUM(F275:H275)/100</f>
        <v>1.7947751666666665</v>
      </c>
      <c r="J275" s="108">
        <f>B275-I275</f>
        <v>1.5018915000000004</v>
      </c>
      <c r="K275" s="108">
        <f t="shared" si="70"/>
        <v>4.767909523809525</v>
      </c>
      <c r="L275" s="108">
        <f>J275/33.333*100</f>
        <v>4.5057195571955733</v>
      </c>
      <c r="N275" s="94"/>
      <c r="O275" s="94"/>
      <c r="P275" s="94"/>
      <c r="Q275" s="94"/>
      <c r="R275" s="94"/>
    </row>
    <row r="276" spans="1:18" ht="11.25" customHeight="1" x14ac:dyDescent="0.2">
      <c r="A276" s="16">
        <v>2017</v>
      </c>
      <c r="B276" s="108"/>
      <c r="C276" s="108"/>
      <c r="D276" s="108"/>
      <c r="E276" s="108"/>
      <c r="F276" s="108"/>
      <c r="G276" s="108"/>
      <c r="H276" s="108"/>
      <c r="I276" s="108"/>
      <c r="J276" s="108"/>
      <c r="K276" s="108"/>
      <c r="L276" s="108"/>
      <c r="N276" s="94"/>
      <c r="O276" s="94"/>
      <c r="P276" s="94"/>
      <c r="Q276" s="94"/>
      <c r="R276" s="94"/>
    </row>
    <row r="277" spans="1:18" ht="11.25" customHeight="1" x14ac:dyDescent="0.2">
      <c r="A277" s="16" t="s">
        <v>225</v>
      </c>
      <c r="B277" s="108">
        <v>3.45</v>
      </c>
      <c r="C277" s="108">
        <v>37.885000000000005</v>
      </c>
      <c r="D277" s="108">
        <v>97.5</v>
      </c>
      <c r="E277" s="108">
        <v>502.5</v>
      </c>
      <c r="F277" s="108">
        <f t="shared" ref="F277:F288" si="72">C277*1.55</f>
        <v>58.721750000000007</v>
      </c>
      <c r="G277" s="108">
        <f t="shared" ref="G277:G288" si="73">((+D277*13.5)/2000)*100</f>
        <v>65.8125</v>
      </c>
      <c r="H277" s="108">
        <f t="shared" ref="H277:H288" si="74">((+E277*2.65)/2000)*100</f>
        <v>66.581249999999997</v>
      </c>
      <c r="I277" s="108">
        <f t="shared" ref="I277:I288" si="75">SUM(F277:H277)/100</f>
        <v>1.9111549999999999</v>
      </c>
      <c r="J277" s="108">
        <f t="shared" ref="J277:J288" si="76">B277-I277</f>
        <v>1.5388450000000002</v>
      </c>
      <c r="K277" s="108">
        <f t="shared" ref="K277:K292" si="77">J277/31.5*100</f>
        <v>4.8852222222222226</v>
      </c>
      <c r="L277" s="108">
        <f t="shared" ref="L277:L288" si="78">J277/33.333*100</f>
        <v>4.6165811658116587</v>
      </c>
      <c r="N277" s="94"/>
      <c r="O277" s="94"/>
      <c r="P277" s="94"/>
      <c r="Q277" s="94"/>
      <c r="R277" s="94"/>
    </row>
    <row r="278" spans="1:18" ht="11.25" customHeight="1" x14ac:dyDescent="0.2">
      <c r="A278" s="16" t="s">
        <v>226</v>
      </c>
      <c r="B278" s="108">
        <v>3.51</v>
      </c>
      <c r="C278" s="108">
        <v>38.174999999999997</v>
      </c>
      <c r="D278" s="108">
        <v>88.125</v>
      </c>
      <c r="E278" s="108">
        <v>516.5</v>
      </c>
      <c r="F278" s="108">
        <f t="shared" si="72"/>
        <v>59.171250000000001</v>
      </c>
      <c r="G278" s="108">
        <f t="shared" si="73"/>
        <v>59.484375</v>
      </c>
      <c r="H278" s="108">
        <f t="shared" si="74"/>
        <v>68.436250000000001</v>
      </c>
      <c r="I278" s="108">
        <f t="shared" si="75"/>
        <v>1.8709187500000002</v>
      </c>
      <c r="J278" s="108">
        <f t="shared" si="76"/>
        <v>1.6390812499999996</v>
      </c>
      <c r="K278" s="108">
        <f t="shared" si="77"/>
        <v>5.203432539682538</v>
      </c>
      <c r="L278" s="108">
        <f t="shared" si="78"/>
        <v>4.9172929229292279</v>
      </c>
      <c r="N278" s="94"/>
      <c r="O278" s="94"/>
      <c r="P278" s="94"/>
      <c r="Q278" s="94"/>
      <c r="R278" s="94"/>
    </row>
    <row r="279" spans="1:18" ht="11.25" customHeight="1" x14ac:dyDescent="0.2">
      <c r="A279" s="16" t="s">
        <v>227</v>
      </c>
      <c r="B279" s="108">
        <v>3.4</v>
      </c>
      <c r="C279" s="108">
        <v>37.894999999999996</v>
      </c>
      <c r="D279" s="108">
        <v>87.125</v>
      </c>
      <c r="E279" s="108">
        <v>505.625</v>
      </c>
      <c r="F279" s="108">
        <f t="shared" si="72"/>
        <v>58.737249999999996</v>
      </c>
      <c r="G279" s="108">
        <f t="shared" si="73"/>
        <v>58.809374999999996</v>
      </c>
      <c r="H279" s="108">
        <f t="shared" si="74"/>
        <v>66.995312499999997</v>
      </c>
      <c r="I279" s="108">
        <f t="shared" si="75"/>
        <v>1.8454193749999999</v>
      </c>
      <c r="J279" s="108">
        <f t="shared" si="76"/>
        <v>1.554580625</v>
      </c>
      <c r="K279" s="108">
        <f t="shared" si="77"/>
        <v>4.9351765873015871</v>
      </c>
      <c r="L279" s="108">
        <f t="shared" si="78"/>
        <v>4.6637885128851293</v>
      </c>
      <c r="N279" s="94"/>
      <c r="O279" s="94"/>
      <c r="P279" s="94"/>
      <c r="Q279" s="94"/>
      <c r="R279" s="94"/>
    </row>
    <row r="280" spans="1:18" ht="11.25" customHeight="1" x14ac:dyDescent="0.2">
      <c r="A280" s="16" t="s">
        <v>221</v>
      </c>
      <c r="B280" s="108">
        <v>3.4533333333333331</v>
      </c>
      <c r="C280" s="108">
        <v>37.984999999999999</v>
      </c>
      <c r="D280" s="108">
        <v>90.916666666666671</v>
      </c>
      <c r="E280" s="108">
        <v>508.20833333333331</v>
      </c>
      <c r="F280" s="108">
        <f t="shared" si="72"/>
        <v>58.876750000000001</v>
      </c>
      <c r="G280" s="108">
        <f t="shared" si="73"/>
        <v>61.368750000000006</v>
      </c>
      <c r="H280" s="108">
        <f t="shared" si="74"/>
        <v>67.337604166666665</v>
      </c>
      <c r="I280" s="108">
        <f t="shared" si="75"/>
        <v>1.8758310416666666</v>
      </c>
      <c r="J280" s="108">
        <f t="shared" si="76"/>
        <v>1.5775022916666666</v>
      </c>
      <c r="K280" s="108">
        <f t="shared" si="77"/>
        <v>5.0079437830687832</v>
      </c>
      <c r="L280" s="108">
        <f t="shared" si="78"/>
        <v>4.7325542005420047</v>
      </c>
      <c r="N280" s="94"/>
      <c r="O280" s="94"/>
      <c r="P280" s="94"/>
      <c r="Q280" s="94"/>
      <c r="R280" s="94"/>
    </row>
    <row r="281" spans="1:18" ht="11.25" customHeight="1" x14ac:dyDescent="0.2">
      <c r="A281" s="16" t="s">
        <v>228</v>
      </c>
      <c r="B281" s="108">
        <v>3.41</v>
      </c>
      <c r="C281" s="108">
        <v>37.619999999999997</v>
      </c>
      <c r="D281" s="108">
        <v>75.375</v>
      </c>
      <c r="E281" s="108">
        <v>501.125</v>
      </c>
      <c r="F281" s="108">
        <f t="shared" si="72"/>
        <v>58.311</v>
      </c>
      <c r="G281" s="108">
        <f t="shared" si="73"/>
        <v>50.878124999999997</v>
      </c>
      <c r="H281" s="108">
        <f t="shared" si="74"/>
        <v>66.399062499999999</v>
      </c>
      <c r="I281" s="108">
        <f t="shared" si="75"/>
        <v>1.755881875</v>
      </c>
      <c r="J281" s="108">
        <f t="shared" si="76"/>
        <v>1.6541181250000001</v>
      </c>
      <c r="K281" s="108">
        <f t="shared" si="77"/>
        <v>5.2511686507936517</v>
      </c>
      <c r="L281" s="108">
        <f t="shared" si="78"/>
        <v>4.9624039990399913</v>
      </c>
      <c r="N281" s="94"/>
      <c r="O281" s="94"/>
      <c r="P281" s="94"/>
      <c r="Q281" s="94"/>
      <c r="R281" s="94"/>
    </row>
    <row r="282" spans="1:18" ht="11.25" customHeight="1" x14ac:dyDescent="0.2">
      <c r="A282" s="16" t="s">
        <v>229</v>
      </c>
      <c r="B282" s="108">
        <v>3.47</v>
      </c>
      <c r="C282" s="108">
        <v>37.71</v>
      </c>
      <c r="D282" s="108">
        <v>71</v>
      </c>
      <c r="E282" s="108">
        <v>485.3</v>
      </c>
      <c r="F282" s="108">
        <f t="shared" si="72"/>
        <v>58.450500000000005</v>
      </c>
      <c r="G282" s="108">
        <f t="shared" si="73"/>
        <v>47.925000000000004</v>
      </c>
      <c r="H282" s="108">
        <f t="shared" si="74"/>
        <v>64.302250000000001</v>
      </c>
      <c r="I282" s="108">
        <f t="shared" si="75"/>
        <v>1.7067775000000001</v>
      </c>
      <c r="J282" s="108">
        <f t="shared" si="76"/>
        <v>1.7632225000000001</v>
      </c>
      <c r="K282" s="108">
        <f t="shared" si="77"/>
        <v>5.5975317460317457</v>
      </c>
      <c r="L282" s="108">
        <f t="shared" si="78"/>
        <v>5.2897203972039728</v>
      </c>
      <c r="N282" s="94"/>
      <c r="O282" s="94"/>
      <c r="P282" s="94"/>
      <c r="Q282" s="94"/>
      <c r="R282" s="94"/>
    </row>
    <row r="283" spans="1:18" ht="11.25" customHeight="1" x14ac:dyDescent="0.2">
      <c r="A283" s="83" t="s">
        <v>230</v>
      </c>
      <c r="B283" s="108">
        <v>3.49</v>
      </c>
      <c r="C283" s="108">
        <v>37.54</v>
      </c>
      <c r="D283" s="108">
        <v>68.375</v>
      </c>
      <c r="E283" s="108">
        <v>475.75</v>
      </c>
      <c r="F283" s="108">
        <f t="shared" si="72"/>
        <v>58.186999999999998</v>
      </c>
      <c r="G283" s="108">
        <f t="shared" si="73"/>
        <v>46.153125000000003</v>
      </c>
      <c r="H283" s="108">
        <f t="shared" si="74"/>
        <v>63.036874999999995</v>
      </c>
      <c r="I283" s="108">
        <f t="shared" si="75"/>
        <v>1.6737700000000002</v>
      </c>
      <c r="J283" s="108">
        <f t="shared" si="76"/>
        <v>1.81623</v>
      </c>
      <c r="K283" s="108">
        <f t="shared" si="77"/>
        <v>5.7658095238095237</v>
      </c>
      <c r="L283" s="108">
        <f t="shared" si="78"/>
        <v>5.4487444874448743</v>
      </c>
      <c r="N283" s="94"/>
      <c r="O283" s="94"/>
      <c r="P283" s="94"/>
      <c r="Q283" s="94"/>
      <c r="R283" s="94"/>
    </row>
    <row r="284" spans="1:18" ht="11.25" customHeight="1" x14ac:dyDescent="0.2">
      <c r="A284" s="16" t="s">
        <v>222</v>
      </c>
      <c r="B284" s="108">
        <v>3.456666666666667</v>
      </c>
      <c r="C284" s="108">
        <v>37.623333333333335</v>
      </c>
      <c r="D284" s="108">
        <v>71.583333333333329</v>
      </c>
      <c r="E284" s="108">
        <v>487.39166666666665</v>
      </c>
      <c r="F284" s="108">
        <f t="shared" si="72"/>
        <v>58.316166666666668</v>
      </c>
      <c r="G284" s="108">
        <f t="shared" si="73"/>
        <v>48.318749999999994</v>
      </c>
      <c r="H284" s="108">
        <f t="shared" si="74"/>
        <v>64.579395833333336</v>
      </c>
      <c r="I284" s="108">
        <f t="shared" si="75"/>
        <v>1.7121431250000001</v>
      </c>
      <c r="J284" s="108">
        <f t="shared" si="76"/>
        <v>1.7445235416666669</v>
      </c>
      <c r="K284" s="108">
        <f t="shared" si="77"/>
        <v>5.5381699735449743</v>
      </c>
      <c r="L284" s="108">
        <f t="shared" si="78"/>
        <v>5.2336229612296137</v>
      </c>
      <c r="N284" s="94"/>
      <c r="O284" s="94"/>
      <c r="P284" s="94"/>
      <c r="Q284" s="94"/>
      <c r="R284" s="94"/>
    </row>
    <row r="285" spans="1:18" ht="11.25" customHeight="1" x14ac:dyDescent="0.2">
      <c r="A285" s="16" t="s">
        <v>231</v>
      </c>
      <c r="B285" s="108">
        <v>3.51</v>
      </c>
      <c r="C285" s="108">
        <v>37.369999999999997</v>
      </c>
      <c r="D285" s="108">
        <v>69.875</v>
      </c>
      <c r="E285" s="108">
        <v>467.875</v>
      </c>
      <c r="F285" s="108">
        <f t="shared" si="72"/>
        <v>57.923499999999997</v>
      </c>
      <c r="G285" s="108">
        <f t="shared" si="73"/>
        <v>47.165624999999999</v>
      </c>
      <c r="H285" s="108">
        <f t="shared" si="74"/>
        <v>61.993437499999992</v>
      </c>
      <c r="I285" s="108">
        <f t="shared" si="75"/>
        <v>1.670825625</v>
      </c>
      <c r="J285" s="108">
        <f t="shared" si="76"/>
        <v>1.8391743749999998</v>
      </c>
      <c r="K285" s="108">
        <f t="shared" si="77"/>
        <v>5.8386488095238089</v>
      </c>
      <c r="L285" s="108">
        <f t="shared" si="78"/>
        <v>5.5175783007830077</v>
      </c>
      <c r="N285" s="94"/>
      <c r="O285" s="94"/>
      <c r="P285" s="94"/>
      <c r="Q285" s="94"/>
      <c r="R285" s="94"/>
    </row>
    <row r="286" spans="1:18" ht="11.25" customHeight="1" x14ac:dyDescent="0.2">
      <c r="A286" s="16" t="s">
        <v>232</v>
      </c>
      <c r="B286" s="108">
        <v>3.27</v>
      </c>
      <c r="C286" s="108">
        <v>36.75</v>
      </c>
      <c r="D286" s="108">
        <v>73.099999999999994</v>
      </c>
      <c r="E286" s="108">
        <v>475.5</v>
      </c>
      <c r="F286" s="108">
        <f t="shared" si="72"/>
        <v>56.962499999999999</v>
      </c>
      <c r="G286" s="108">
        <f t="shared" si="73"/>
        <v>49.342499999999994</v>
      </c>
      <c r="H286" s="108">
        <f t="shared" si="74"/>
        <v>63.003750000000004</v>
      </c>
      <c r="I286" s="108">
        <f t="shared" si="75"/>
        <v>1.6930875000000001</v>
      </c>
      <c r="J286" s="108">
        <f t="shared" si="76"/>
        <v>1.5769124999999999</v>
      </c>
      <c r="K286" s="108">
        <f t="shared" si="77"/>
        <v>5.0060714285714285</v>
      </c>
      <c r="L286" s="108">
        <f t="shared" si="78"/>
        <v>4.7307848078480781</v>
      </c>
      <c r="N286" s="94"/>
      <c r="O286" s="94"/>
      <c r="P286" s="94"/>
      <c r="Q286" s="94"/>
      <c r="R286" s="94"/>
    </row>
    <row r="287" spans="1:18" ht="11.25" customHeight="1" x14ac:dyDescent="0.2">
      <c r="A287" s="16" t="s">
        <v>233</v>
      </c>
      <c r="B287" s="108">
        <v>3.15</v>
      </c>
      <c r="C287" s="108">
        <v>35.474999999999994</v>
      </c>
      <c r="D287" s="108">
        <v>75</v>
      </c>
      <c r="E287" s="108">
        <v>469.25</v>
      </c>
      <c r="F287" s="108">
        <f t="shared" si="72"/>
        <v>54.986249999999991</v>
      </c>
      <c r="G287" s="108">
        <f t="shared" si="73"/>
        <v>50.625</v>
      </c>
      <c r="H287" s="108">
        <f t="shared" si="74"/>
        <v>62.175625000000004</v>
      </c>
      <c r="I287" s="108">
        <f t="shared" si="75"/>
        <v>1.6778687499999998</v>
      </c>
      <c r="J287" s="108">
        <f t="shared" si="76"/>
        <v>1.4721312500000001</v>
      </c>
      <c r="K287" s="108">
        <f t="shared" si="77"/>
        <v>4.6734325396825396</v>
      </c>
      <c r="L287" s="108">
        <f t="shared" si="78"/>
        <v>4.4164379143791441</v>
      </c>
      <c r="N287" s="94"/>
      <c r="O287" s="94"/>
      <c r="P287" s="94"/>
      <c r="Q287" s="94"/>
      <c r="R287" s="94"/>
    </row>
    <row r="288" spans="1:18" ht="11.25" customHeight="1" x14ac:dyDescent="0.2">
      <c r="A288" s="16" t="s">
        <v>223</v>
      </c>
      <c r="B288" s="108">
        <v>3.31</v>
      </c>
      <c r="C288" s="108">
        <v>36.531666666666666</v>
      </c>
      <c r="D288" s="108">
        <v>72.658333333333331</v>
      </c>
      <c r="E288" s="108">
        <v>470.875</v>
      </c>
      <c r="F288" s="108">
        <f t="shared" si="72"/>
        <v>56.624083333333331</v>
      </c>
      <c r="G288" s="108">
        <f t="shared" si="73"/>
        <v>49.044374999999995</v>
      </c>
      <c r="H288" s="108">
        <f t="shared" si="74"/>
        <v>62.3909375</v>
      </c>
      <c r="I288" s="108">
        <f t="shared" si="75"/>
        <v>1.6805939583333334</v>
      </c>
      <c r="J288" s="108">
        <f t="shared" si="76"/>
        <v>1.6294060416666667</v>
      </c>
      <c r="K288" s="108">
        <f t="shared" si="77"/>
        <v>5.1727175925925923</v>
      </c>
      <c r="L288" s="108">
        <f t="shared" si="78"/>
        <v>4.8882670076700769</v>
      </c>
      <c r="N288" s="94"/>
      <c r="O288" s="94"/>
      <c r="P288" s="94"/>
      <c r="Q288" s="94"/>
      <c r="R288" s="94"/>
    </row>
    <row r="289" spans="1:18" ht="11.25" customHeight="1" x14ac:dyDescent="0.2">
      <c r="A289" s="16" t="s">
        <v>234</v>
      </c>
      <c r="B289" s="108">
        <v>3.15</v>
      </c>
      <c r="C289" s="108">
        <v>34.96</v>
      </c>
      <c r="D289" s="108">
        <v>80.7</v>
      </c>
      <c r="E289" s="108">
        <v>469.3</v>
      </c>
      <c r="F289" s="108">
        <f>C289*1.55</f>
        <v>54.188000000000002</v>
      </c>
      <c r="G289" s="108">
        <f>((+D289*13.5)/2000)*100</f>
        <v>54.472500000000004</v>
      </c>
      <c r="H289" s="108">
        <f>((+E289*2.65)/2000)*100</f>
        <v>62.182249999999996</v>
      </c>
      <c r="I289" s="108">
        <f>SUM(F289:H289)/100</f>
        <v>1.7084275000000002</v>
      </c>
      <c r="J289" s="108">
        <f>B289-I289</f>
        <v>1.4415724999999997</v>
      </c>
      <c r="K289" s="108">
        <f t="shared" si="77"/>
        <v>4.576420634920634</v>
      </c>
      <c r="L289" s="108">
        <f>J289/33.333*100</f>
        <v>4.3247607476074759</v>
      </c>
      <c r="N289" s="94"/>
      <c r="O289" s="94"/>
      <c r="P289" s="94"/>
      <c r="Q289" s="94"/>
      <c r="R289" s="94"/>
    </row>
    <row r="290" spans="1:18" ht="11.25" customHeight="1" x14ac:dyDescent="0.2">
      <c r="A290" s="16" t="s">
        <v>235</v>
      </c>
      <c r="B290" s="108">
        <v>3.14</v>
      </c>
      <c r="C290" s="108">
        <v>34.620000000000005</v>
      </c>
      <c r="D290" s="108">
        <v>93</v>
      </c>
      <c r="E290" s="108">
        <v>487.25</v>
      </c>
      <c r="F290" s="108">
        <f>C290*1.55</f>
        <v>53.661000000000008</v>
      </c>
      <c r="G290" s="108">
        <f>((+D290*13.5)/2000)*100</f>
        <v>62.775000000000006</v>
      </c>
      <c r="H290" s="108">
        <f>((+E290*2.65)/2000)*100</f>
        <v>64.560624999999987</v>
      </c>
      <c r="I290" s="108">
        <f>SUM(F290:H290)/100</f>
        <v>1.80996625</v>
      </c>
      <c r="J290" s="108">
        <f>B290-I290</f>
        <v>1.3300337500000001</v>
      </c>
      <c r="K290" s="108">
        <f t="shared" si="77"/>
        <v>4.2223293650793661</v>
      </c>
      <c r="L290" s="108">
        <f>J290/33.333*100</f>
        <v>3.9901411514115144</v>
      </c>
      <c r="N290" s="94"/>
      <c r="O290" s="94"/>
      <c r="P290" s="94"/>
      <c r="Q290" s="94"/>
      <c r="R290" s="94"/>
    </row>
    <row r="291" spans="1:18" ht="11.25" customHeight="1" x14ac:dyDescent="0.2">
      <c r="A291" s="16" t="s">
        <v>236</v>
      </c>
      <c r="B291" s="108">
        <v>3.21</v>
      </c>
      <c r="C291" s="108">
        <v>33.96</v>
      </c>
      <c r="D291" s="108">
        <v>96.25</v>
      </c>
      <c r="E291" s="108">
        <v>482.875</v>
      </c>
      <c r="F291" s="108">
        <f>C291*1.55</f>
        <v>52.638000000000005</v>
      </c>
      <c r="G291" s="108">
        <f>((+D291*13.5)/2000)*100</f>
        <v>64.96875</v>
      </c>
      <c r="H291" s="108">
        <f>((+E291*2.65)/2000)*100</f>
        <v>63.980937499999989</v>
      </c>
      <c r="I291" s="108">
        <f>SUM(F291:H291)/100</f>
        <v>1.8158768749999998</v>
      </c>
      <c r="J291" s="108">
        <f>B291-I291</f>
        <v>1.3941231250000001</v>
      </c>
      <c r="K291" s="108">
        <f t="shared" si="77"/>
        <v>4.4257876984126989</v>
      </c>
      <c r="L291" s="108">
        <f>J291/33.333*100</f>
        <v>4.1824111991119919</v>
      </c>
      <c r="N291" s="94"/>
      <c r="O291" s="94"/>
      <c r="P291" s="94"/>
      <c r="Q291" s="94"/>
      <c r="R291" s="94"/>
    </row>
    <row r="292" spans="1:18" ht="11.25" customHeight="1" x14ac:dyDescent="0.2">
      <c r="A292" s="16" t="s">
        <v>224</v>
      </c>
      <c r="B292" s="108">
        <v>3.1666666666666665</v>
      </c>
      <c r="C292" s="108">
        <v>34.513333333333343</v>
      </c>
      <c r="D292" s="108">
        <v>89.983333333333334</v>
      </c>
      <c r="E292" s="108">
        <v>479.80833333333334</v>
      </c>
      <c r="F292" s="108">
        <f>C292*1.55</f>
        <v>53.495666666666679</v>
      </c>
      <c r="G292" s="108">
        <f>((+D292*13.5)/2000)*100</f>
        <v>60.73875000000001</v>
      </c>
      <c r="H292" s="108">
        <f>((+E292*2.65)/2000)*100</f>
        <v>63.574604166666674</v>
      </c>
      <c r="I292" s="108">
        <f>SUM(F292:H292)/100</f>
        <v>1.7780902083333336</v>
      </c>
      <c r="J292" s="108">
        <f>B292-I292</f>
        <v>1.3885764583333329</v>
      </c>
      <c r="K292" s="108">
        <f t="shared" si="77"/>
        <v>4.4081792328042306</v>
      </c>
      <c r="L292" s="108">
        <f>J292/33.333*100</f>
        <v>4.1657710327103263</v>
      </c>
      <c r="N292" s="94"/>
      <c r="O292" s="94"/>
      <c r="P292" s="94"/>
      <c r="Q292" s="94"/>
      <c r="R292" s="94"/>
    </row>
    <row r="293" spans="1:18" ht="11.25" customHeight="1" x14ac:dyDescent="0.2">
      <c r="A293" s="16">
        <v>2018</v>
      </c>
      <c r="B293" s="108"/>
      <c r="C293" s="108"/>
      <c r="D293" s="108"/>
      <c r="E293" s="108"/>
      <c r="F293" s="108"/>
      <c r="G293" s="108"/>
      <c r="H293" s="108"/>
      <c r="I293" s="108"/>
      <c r="J293" s="108"/>
      <c r="K293" s="108"/>
      <c r="L293" s="108"/>
      <c r="N293" s="94"/>
      <c r="O293" s="94"/>
      <c r="P293" s="94"/>
      <c r="Q293" s="94"/>
      <c r="R293" s="94"/>
    </row>
    <row r="294" spans="1:18" ht="11.25" customHeight="1" x14ac:dyDescent="0.2">
      <c r="A294" s="16" t="s">
        <v>225</v>
      </c>
      <c r="B294" s="108">
        <v>3.29</v>
      </c>
      <c r="C294" s="108">
        <v>30.675000000000001</v>
      </c>
      <c r="D294" s="108">
        <v>98.8</v>
      </c>
      <c r="E294" s="108">
        <v>477.6</v>
      </c>
      <c r="F294" s="108">
        <f t="shared" ref="F294:F307" si="79">C294*1.55</f>
        <v>47.546250000000001</v>
      </c>
      <c r="G294" s="108">
        <f t="shared" ref="G294:G305" si="80">((+D294*13.5)/2000)*100</f>
        <v>66.69</v>
      </c>
      <c r="H294" s="108">
        <f t="shared" ref="H294:H305" si="81">((+E294*2.65)/2000)*100</f>
        <v>63.282000000000004</v>
      </c>
      <c r="I294" s="108">
        <f t="shared" ref="I294:I305" si="82">SUM(F294:H294)/100</f>
        <v>1.7751824999999999</v>
      </c>
      <c r="J294" s="108">
        <f t="shared" ref="J294:J309" si="83">B294-I294</f>
        <v>1.5148175000000001</v>
      </c>
      <c r="K294" s="108">
        <f t="shared" ref="K294:K309" si="84">J294/31.5*100</f>
        <v>4.8089444444444451</v>
      </c>
      <c r="L294" s="108">
        <f t="shared" ref="L294:L305" si="85">J294/33.333*100</f>
        <v>4.54449794497945</v>
      </c>
      <c r="N294" s="94"/>
      <c r="O294" s="94"/>
      <c r="P294" s="94"/>
      <c r="Q294" s="94"/>
      <c r="R294" s="94"/>
    </row>
    <row r="295" spans="1:18" ht="11.25" customHeight="1" x14ac:dyDescent="0.2">
      <c r="A295" s="16" t="s">
        <v>226</v>
      </c>
      <c r="B295" s="108">
        <v>3.45</v>
      </c>
      <c r="C295" s="108">
        <v>29.715</v>
      </c>
      <c r="D295" s="108">
        <v>106.25</v>
      </c>
      <c r="E295" s="108">
        <v>483.125</v>
      </c>
      <c r="F295" s="108">
        <f t="shared" si="79"/>
        <v>46.058250000000001</v>
      </c>
      <c r="G295" s="108">
        <f t="shared" si="80"/>
        <v>71.71875</v>
      </c>
      <c r="H295" s="108">
        <f t="shared" si="81"/>
        <v>64.014062500000009</v>
      </c>
      <c r="I295" s="108">
        <f t="shared" si="82"/>
        <v>1.8179106250000001</v>
      </c>
      <c r="J295" s="108">
        <f t="shared" si="83"/>
        <v>1.6320893750000001</v>
      </c>
      <c r="K295" s="108">
        <f t="shared" si="84"/>
        <v>5.1812361111111116</v>
      </c>
      <c r="L295" s="108">
        <f t="shared" si="85"/>
        <v>4.8963170881708828</v>
      </c>
      <c r="N295" s="94"/>
      <c r="O295" s="94"/>
      <c r="P295" s="94"/>
      <c r="Q295" s="94"/>
      <c r="R295" s="94"/>
    </row>
    <row r="296" spans="1:18" ht="11.25" customHeight="1" x14ac:dyDescent="0.2">
      <c r="A296" s="16" t="s">
        <v>227</v>
      </c>
      <c r="B296" s="108">
        <v>3.52</v>
      </c>
      <c r="C296" s="108">
        <v>29.659999999999997</v>
      </c>
      <c r="D296" s="108">
        <v>105.5</v>
      </c>
      <c r="E296" s="108">
        <v>524.75</v>
      </c>
      <c r="F296" s="108">
        <f t="shared" si="79"/>
        <v>45.972999999999999</v>
      </c>
      <c r="G296" s="108">
        <f t="shared" si="80"/>
        <v>71.212500000000006</v>
      </c>
      <c r="H296" s="108">
        <f t="shared" si="81"/>
        <v>69.529374999999987</v>
      </c>
      <c r="I296" s="108">
        <f t="shared" si="82"/>
        <v>1.8671487500000001</v>
      </c>
      <c r="J296" s="108">
        <f t="shared" si="83"/>
        <v>1.6528512499999999</v>
      </c>
      <c r="K296" s="108">
        <f t="shared" si="84"/>
        <v>5.2471468253968245</v>
      </c>
      <c r="L296" s="108">
        <f t="shared" si="85"/>
        <v>4.9586033360333603</v>
      </c>
      <c r="N296" s="94"/>
      <c r="O296" s="94"/>
      <c r="P296" s="94"/>
      <c r="Q296" s="94"/>
      <c r="R296" s="94"/>
    </row>
    <row r="297" spans="1:18" ht="11.25" customHeight="1" x14ac:dyDescent="0.2">
      <c r="A297" s="16" t="s">
        <v>221</v>
      </c>
      <c r="B297" s="108">
        <v>3.42</v>
      </c>
      <c r="C297" s="108">
        <v>30.016666666666666</v>
      </c>
      <c r="D297" s="108">
        <v>103.51666666666667</v>
      </c>
      <c r="E297" s="108">
        <v>495.1583333333333</v>
      </c>
      <c r="F297" s="108">
        <f t="shared" si="79"/>
        <v>46.525833333333331</v>
      </c>
      <c r="G297" s="108">
        <f t="shared" si="80"/>
        <v>69.873749999999987</v>
      </c>
      <c r="H297" s="108">
        <f t="shared" si="81"/>
        <v>65.608479166666669</v>
      </c>
      <c r="I297" s="108">
        <f t="shared" si="82"/>
        <v>1.8200806249999999</v>
      </c>
      <c r="J297" s="108">
        <f t="shared" si="83"/>
        <v>1.599919375</v>
      </c>
      <c r="K297" s="108">
        <f t="shared" si="84"/>
        <v>5.0791091269841271</v>
      </c>
      <c r="L297" s="108">
        <f t="shared" si="85"/>
        <v>4.7998061230612308</v>
      </c>
      <c r="N297" s="94"/>
      <c r="O297" s="94"/>
      <c r="P297" s="94"/>
      <c r="Q297" s="94"/>
      <c r="R297" s="94"/>
    </row>
    <row r="298" spans="1:18" ht="11.25" customHeight="1" x14ac:dyDescent="0.2">
      <c r="A298" s="16" t="s">
        <v>228</v>
      </c>
      <c r="B298" s="108">
        <v>3.54</v>
      </c>
      <c r="C298" s="108">
        <v>28.625</v>
      </c>
      <c r="D298" s="108">
        <v>113.375</v>
      </c>
      <c r="E298" s="108">
        <v>514.5</v>
      </c>
      <c r="F298" s="108">
        <f t="shared" si="79"/>
        <v>44.368749999999999</v>
      </c>
      <c r="G298" s="108">
        <f t="shared" si="80"/>
        <v>76.528125000000003</v>
      </c>
      <c r="H298" s="108">
        <f t="shared" si="81"/>
        <v>68.171250000000001</v>
      </c>
      <c r="I298" s="108">
        <f t="shared" si="82"/>
        <v>1.8906812500000001</v>
      </c>
      <c r="J298" s="108">
        <f t="shared" si="83"/>
        <v>1.6493187499999999</v>
      </c>
      <c r="K298" s="108">
        <f t="shared" si="84"/>
        <v>5.2359325396825396</v>
      </c>
      <c r="L298" s="108">
        <f t="shared" si="85"/>
        <v>4.9480057300573002</v>
      </c>
      <c r="N298" s="94"/>
      <c r="O298" s="94"/>
      <c r="P298" s="94"/>
      <c r="Q298" s="94"/>
      <c r="R298" s="94"/>
    </row>
    <row r="299" spans="1:18" ht="11.25" customHeight="1" x14ac:dyDescent="0.2">
      <c r="A299" s="16" t="s">
        <v>229</v>
      </c>
      <c r="B299" s="108">
        <v>3.73</v>
      </c>
      <c r="C299" s="108">
        <v>29.65</v>
      </c>
      <c r="D299" s="108">
        <v>138.19999999999999</v>
      </c>
      <c r="E299" s="108">
        <v>499.7</v>
      </c>
      <c r="F299" s="108">
        <f t="shared" si="79"/>
        <v>45.957499999999996</v>
      </c>
      <c r="G299" s="108">
        <f t="shared" si="80"/>
        <v>93.284999999999997</v>
      </c>
      <c r="H299" s="108">
        <f t="shared" si="81"/>
        <v>66.210249999999988</v>
      </c>
      <c r="I299" s="108">
        <f t="shared" si="82"/>
        <v>2.0545274999999998</v>
      </c>
      <c r="J299" s="108">
        <f t="shared" si="83"/>
        <v>1.6754725000000001</v>
      </c>
      <c r="K299" s="108">
        <f t="shared" si="84"/>
        <v>5.3189603174603182</v>
      </c>
      <c r="L299" s="108">
        <f t="shared" si="85"/>
        <v>5.0264677646776477</v>
      </c>
      <c r="N299" s="94"/>
      <c r="O299" s="94"/>
      <c r="P299" s="94"/>
      <c r="Q299" s="94"/>
      <c r="R299" s="94"/>
    </row>
    <row r="300" spans="1:18" ht="11.25" customHeight="1" x14ac:dyDescent="0.2">
      <c r="A300" s="83" t="s">
        <v>230</v>
      </c>
      <c r="B300" s="108">
        <v>3.38</v>
      </c>
      <c r="C300" s="108">
        <v>29.54</v>
      </c>
      <c r="D300" s="108">
        <v>117.625</v>
      </c>
      <c r="E300" s="108">
        <v>454.66499999999996</v>
      </c>
      <c r="F300" s="108">
        <f t="shared" si="79"/>
        <v>45.786999999999999</v>
      </c>
      <c r="G300" s="108">
        <f t="shared" si="80"/>
        <v>79.396874999999994</v>
      </c>
      <c r="H300" s="108">
        <f t="shared" si="81"/>
        <v>60.243112499999995</v>
      </c>
      <c r="I300" s="108">
        <f t="shared" si="82"/>
        <v>1.854269875</v>
      </c>
      <c r="J300" s="108">
        <f t="shared" si="83"/>
        <v>1.5257301249999999</v>
      </c>
      <c r="K300" s="108">
        <f>J300/31.5*100</f>
        <v>4.8435876984126986</v>
      </c>
      <c r="L300" s="108">
        <f t="shared" si="85"/>
        <v>4.5772361473614733</v>
      </c>
      <c r="N300" s="94"/>
      <c r="O300" s="94"/>
      <c r="P300" s="94"/>
      <c r="Q300" s="94"/>
      <c r="R300" s="94"/>
    </row>
    <row r="301" spans="1:18" ht="11.25" customHeight="1" x14ac:dyDescent="0.2">
      <c r="A301" s="16" t="s">
        <v>222</v>
      </c>
      <c r="B301" s="108">
        <v>3.5499999999999994</v>
      </c>
      <c r="C301" s="108">
        <v>29.271666666666665</v>
      </c>
      <c r="D301" s="108">
        <v>123.06666666666666</v>
      </c>
      <c r="E301" s="108">
        <v>489.62166666666667</v>
      </c>
      <c r="F301" s="108">
        <f t="shared" si="79"/>
        <v>45.371083333333331</v>
      </c>
      <c r="G301" s="108">
        <f t="shared" si="80"/>
        <v>83.07</v>
      </c>
      <c r="H301" s="108">
        <f t="shared" si="81"/>
        <v>64.874870833333333</v>
      </c>
      <c r="I301" s="108">
        <f t="shared" si="82"/>
        <v>1.9331595416666665</v>
      </c>
      <c r="J301" s="108">
        <f t="shared" si="83"/>
        <v>1.6168404583333329</v>
      </c>
      <c r="K301" s="108">
        <f t="shared" si="84"/>
        <v>5.1328268518518501</v>
      </c>
      <c r="L301" s="108">
        <f t="shared" si="85"/>
        <v>4.8505698806988056</v>
      </c>
      <c r="N301" s="94"/>
      <c r="O301" s="94"/>
      <c r="P301" s="94"/>
      <c r="Q301" s="94"/>
      <c r="R301" s="94"/>
    </row>
    <row r="302" spans="1:18" ht="11.25" customHeight="1" x14ac:dyDescent="0.2">
      <c r="A302" s="16" t="s">
        <v>231</v>
      </c>
      <c r="B302" s="108">
        <v>3.22</v>
      </c>
      <c r="C302" s="108">
        <v>28.754999999999999</v>
      </c>
      <c r="D302" s="108">
        <v>111.3</v>
      </c>
      <c r="E302" s="108">
        <v>429.7</v>
      </c>
      <c r="F302" s="108">
        <f t="shared" si="79"/>
        <v>44.570250000000001</v>
      </c>
      <c r="G302" s="108">
        <f t="shared" si="80"/>
        <v>75.127499999999998</v>
      </c>
      <c r="H302" s="108">
        <f t="shared" si="81"/>
        <v>56.935249999999996</v>
      </c>
      <c r="I302" s="108">
        <f t="shared" si="82"/>
        <v>1.7663299999999997</v>
      </c>
      <c r="J302" s="108">
        <f t="shared" si="83"/>
        <v>1.4536700000000005</v>
      </c>
      <c r="K302" s="108">
        <f t="shared" si="84"/>
        <v>4.6148253968253981</v>
      </c>
      <c r="L302" s="108">
        <f t="shared" si="85"/>
        <v>4.3610536105361071</v>
      </c>
      <c r="N302" s="94"/>
      <c r="O302" s="94"/>
      <c r="P302" s="94"/>
      <c r="Q302" s="94"/>
      <c r="R302" s="94"/>
    </row>
    <row r="303" spans="1:18" ht="11.25" customHeight="1" x14ac:dyDescent="0.2">
      <c r="A303" s="16" t="s">
        <v>232</v>
      </c>
      <c r="B303" s="108">
        <v>3.24</v>
      </c>
      <c r="C303" s="108">
        <v>26.799999999999997</v>
      </c>
      <c r="D303" s="108">
        <v>106.75</v>
      </c>
      <c r="E303" s="108">
        <v>434.5</v>
      </c>
      <c r="F303" s="108">
        <f t="shared" si="79"/>
        <v>41.54</v>
      </c>
      <c r="G303" s="108">
        <f t="shared" si="80"/>
        <v>72.056250000000006</v>
      </c>
      <c r="H303" s="108">
        <f t="shared" si="81"/>
        <v>57.571249999999999</v>
      </c>
      <c r="I303" s="108">
        <f t="shared" si="82"/>
        <v>1.7116749999999998</v>
      </c>
      <c r="J303" s="108">
        <f t="shared" si="83"/>
        <v>1.5283250000000004</v>
      </c>
      <c r="K303" s="108">
        <f t="shared" si="84"/>
        <v>4.8518253968253982</v>
      </c>
      <c r="L303" s="108">
        <f t="shared" si="85"/>
        <v>4.5850208502085037</v>
      </c>
      <c r="N303" s="94"/>
      <c r="O303" s="94"/>
      <c r="P303" s="94"/>
      <c r="Q303" s="94"/>
      <c r="R303" s="94"/>
    </row>
    <row r="304" spans="1:18" ht="11.25" customHeight="1" x14ac:dyDescent="0.2">
      <c r="A304" s="16" t="s">
        <v>233</v>
      </c>
      <c r="B304" s="108">
        <v>3.12</v>
      </c>
      <c r="C304" s="108">
        <v>26.465</v>
      </c>
      <c r="D304" s="108">
        <v>110.125</v>
      </c>
      <c r="E304" s="108">
        <v>444.125</v>
      </c>
      <c r="F304" s="108">
        <f t="shared" si="79"/>
        <v>41.02075</v>
      </c>
      <c r="G304" s="108">
        <f t="shared" si="80"/>
        <v>74.334374999999994</v>
      </c>
      <c r="H304" s="108">
        <f t="shared" si="81"/>
        <v>58.84656249999999</v>
      </c>
      <c r="I304" s="108">
        <f t="shared" si="82"/>
        <v>1.742016875</v>
      </c>
      <c r="J304" s="108">
        <f t="shared" si="83"/>
        <v>1.3779831250000001</v>
      </c>
      <c r="K304" s="108">
        <f t="shared" si="84"/>
        <v>4.3745496031746027</v>
      </c>
      <c r="L304" s="108">
        <f t="shared" si="85"/>
        <v>4.1339907149071493</v>
      </c>
      <c r="N304" s="94"/>
      <c r="O304" s="94"/>
      <c r="P304" s="94"/>
      <c r="Q304" s="94"/>
      <c r="R304" s="94"/>
    </row>
    <row r="305" spans="1:18" ht="11.25" customHeight="1" x14ac:dyDescent="0.2">
      <c r="A305" s="16" t="s">
        <v>223</v>
      </c>
      <c r="B305" s="108">
        <v>3.1933333333333338</v>
      </c>
      <c r="C305" s="108">
        <v>27.34</v>
      </c>
      <c r="D305" s="108">
        <v>109.39166666666667</v>
      </c>
      <c r="E305" s="108">
        <v>436.10833333333335</v>
      </c>
      <c r="F305" s="108">
        <f t="shared" si="79"/>
        <v>42.377000000000002</v>
      </c>
      <c r="G305" s="108">
        <f t="shared" si="80"/>
        <v>73.83937499999999</v>
      </c>
      <c r="H305" s="108">
        <f t="shared" si="81"/>
        <v>57.78435416666666</v>
      </c>
      <c r="I305" s="108">
        <f t="shared" si="82"/>
        <v>1.7400072916666665</v>
      </c>
      <c r="J305" s="108">
        <f t="shared" si="83"/>
        <v>1.4533260416666673</v>
      </c>
      <c r="K305" s="108">
        <f t="shared" si="84"/>
        <v>4.6137334656084672</v>
      </c>
      <c r="L305" s="108">
        <f t="shared" si="85"/>
        <v>4.360021725217254</v>
      </c>
      <c r="N305" s="94"/>
      <c r="O305" s="94"/>
      <c r="P305" s="94"/>
      <c r="Q305" s="94"/>
      <c r="R305" s="94"/>
    </row>
    <row r="306" spans="1:18" ht="11.25" customHeight="1" x14ac:dyDescent="0.2">
      <c r="A306" s="16" t="s">
        <v>234</v>
      </c>
      <c r="B306" s="108">
        <v>3.28</v>
      </c>
      <c r="C306" s="108">
        <v>27.19</v>
      </c>
      <c r="D306" s="108">
        <v>108.7</v>
      </c>
      <c r="E306" s="108">
        <v>434.8</v>
      </c>
      <c r="F306" s="108">
        <f t="shared" si="79"/>
        <v>42.144500000000001</v>
      </c>
      <c r="G306" s="108">
        <f>((+D306*13.5)/2000)*100</f>
        <v>73.372500000000002</v>
      </c>
      <c r="H306" s="108">
        <f>((+E306*2.65)/2000)*100</f>
        <v>57.611000000000004</v>
      </c>
      <c r="I306" s="108">
        <f>SUM(F306:H306)/100</f>
        <v>1.7312799999999999</v>
      </c>
      <c r="J306" s="108">
        <f t="shared" si="83"/>
        <v>1.5487199999999999</v>
      </c>
      <c r="K306" s="108">
        <f t="shared" si="84"/>
        <v>4.9165714285714284</v>
      </c>
      <c r="L306" s="108">
        <f>J306/33.333*100</f>
        <v>4.6462064620646206</v>
      </c>
      <c r="N306" s="94"/>
      <c r="O306" s="94"/>
      <c r="P306" s="94"/>
      <c r="Q306" s="94"/>
      <c r="R306" s="94"/>
    </row>
    <row r="307" spans="1:18" ht="11.25" customHeight="1" x14ac:dyDescent="0.2">
      <c r="A307" s="16" t="s">
        <v>235</v>
      </c>
      <c r="B307" s="108">
        <v>3.36</v>
      </c>
      <c r="C307" s="108">
        <v>26.369999999999997</v>
      </c>
      <c r="D307" s="108">
        <v>114.25</v>
      </c>
      <c r="E307" s="108">
        <v>469.5</v>
      </c>
      <c r="F307" s="108">
        <f t="shared" si="79"/>
        <v>40.8735</v>
      </c>
      <c r="G307" s="108">
        <f>((+D307*13.5)/2000)*100</f>
        <v>77.118750000000006</v>
      </c>
      <c r="H307" s="108">
        <f>((+E307*2.65)/2000)*100</f>
        <v>62.208750000000002</v>
      </c>
      <c r="I307" s="108">
        <f>SUM(F307:H307)/100</f>
        <v>1.8020100000000001</v>
      </c>
      <c r="J307" s="108">
        <f t="shared" si="83"/>
        <v>1.5579899999999998</v>
      </c>
      <c r="K307" s="108">
        <f t="shared" si="84"/>
        <v>4.9459999999999988</v>
      </c>
      <c r="L307" s="108">
        <f>J307/33.333*100</f>
        <v>4.6740167401674011</v>
      </c>
      <c r="N307" s="94"/>
      <c r="O307" s="94"/>
      <c r="P307" s="94"/>
      <c r="Q307" s="94"/>
      <c r="R307" s="94"/>
    </row>
    <row r="308" spans="1:18" ht="11.25" customHeight="1" x14ac:dyDescent="0.2">
      <c r="A308" s="16" t="s">
        <v>236</v>
      </c>
      <c r="B308" s="108">
        <v>3.49</v>
      </c>
      <c r="C308" s="108">
        <v>26.46</v>
      </c>
      <c r="D308" s="108">
        <v>114.66499999999999</v>
      </c>
      <c r="E308" s="108">
        <v>478</v>
      </c>
      <c r="F308" s="108">
        <f>C308*1.55</f>
        <v>41.013000000000005</v>
      </c>
      <c r="G308" s="108">
        <f>((+D308*13.5)/2000)*100</f>
        <v>77.398875000000004</v>
      </c>
      <c r="H308" s="108">
        <f>((+E308*2.65)/2000)*100</f>
        <v>63.334999999999994</v>
      </c>
      <c r="I308" s="108">
        <f>SUM(F308:H308)/100</f>
        <v>1.81746875</v>
      </c>
      <c r="J308" s="108">
        <f t="shared" si="83"/>
        <v>1.6725312500000002</v>
      </c>
      <c r="K308" s="108">
        <f t="shared" si="84"/>
        <v>5.3096230158730169</v>
      </c>
      <c r="L308" s="108">
        <f>J308/33.333*100</f>
        <v>5.0176439264392654</v>
      </c>
      <c r="N308" s="94"/>
      <c r="O308" s="94"/>
      <c r="P308" s="94"/>
      <c r="Q308" s="94"/>
      <c r="R308" s="94"/>
    </row>
    <row r="309" spans="1:18" ht="11.25" customHeight="1" x14ac:dyDescent="0.2">
      <c r="A309" s="16" t="s">
        <v>224</v>
      </c>
      <c r="B309" s="108">
        <v>3.3766666666666665</v>
      </c>
      <c r="C309" s="108">
        <v>26.673333333333336</v>
      </c>
      <c r="D309" s="108">
        <v>112.53833333333334</v>
      </c>
      <c r="E309" s="108">
        <v>460.76666666666665</v>
      </c>
      <c r="F309" s="108">
        <f>C309*1.55</f>
        <v>41.343666666666671</v>
      </c>
      <c r="G309" s="108">
        <f>((+D309*13.5)/2000)*100</f>
        <v>75.963375000000013</v>
      </c>
      <c r="H309" s="108">
        <f>((+E309*2.65)/2000)*100</f>
        <v>61.051583333333326</v>
      </c>
      <c r="I309" s="108">
        <f>SUM(F309:H309)/100</f>
        <v>1.7835862500000002</v>
      </c>
      <c r="J309" s="108">
        <f t="shared" si="83"/>
        <v>1.5930804166666663</v>
      </c>
      <c r="K309" s="108">
        <f t="shared" si="84"/>
        <v>5.0573981481481471</v>
      </c>
      <c r="L309" s="108">
        <f>J309/33.333*100</f>
        <v>4.7792890428904284</v>
      </c>
      <c r="N309" s="94"/>
      <c r="O309" s="94"/>
      <c r="P309" s="94"/>
      <c r="Q309" s="94"/>
      <c r="R309" s="94"/>
    </row>
    <row r="310" spans="1:18" ht="11.25" customHeight="1" x14ac:dyDescent="0.2">
      <c r="A310" s="16">
        <v>2019</v>
      </c>
      <c r="B310" s="108"/>
      <c r="C310" s="108"/>
      <c r="D310" s="108"/>
      <c r="E310" s="108"/>
      <c r="F310" s="108"/>
      <c r="G310" s="108"/>
      <c r="H310" s="108"/>
      <c r="I310" s="108"/>
      <c r="J310" s="108"/>
      <c r="K310" s="108"/>
      <c r="L310" s="108"/>
      <c r="N310" s="94"/>
      <c r="O310" s="94"/>
      <c r="P310" s="94"/>
      <c r="Q310" s="94"/>
      <c r="R310" s="94"/>
    </row>
    <row r="311" spans="1:18" ht="11.25" customHeight="1" x14ac:dyDescent="0.2">
      <c r="A311" s="16" t="s">
        <v>225</v>
      </c>
      <c r="B311" s="108">
        <v>3.53</v>
      </c>
      <c r="C311" s="108">
        <v>26.21</v>
      </c>
      <c r="D311" s="108">
        <v>109</v>
      </c>
      <c r="E311" s="108">
        <v>449.5</v>
      </c>
      <c r="F311" s="108">
        <f t="shared" ref="F311:F323" si="86">C311*1.55</f>
        <v>40.625500000000002</v>
      </c>
      <c r="G311" s="108">
        <f t="shared" ref="G311:G322" si="87">((+D311*13.5)/2000)*100</f>
        <v>73.575000000000003</v>
      </c>
      <c r="H311" s="108">
        <f t="shared" ref="H311:H322" si="88">((+E311*2.65)/2000)*100</f>
        <v>59.558749999999996</v>
      </c>
      <c r="I311" s="108">
        <f t="shared" ref="I311:I324" si="89">SUM(F311:H311)/100</f>
        <v>1.7375925000000001</v>
      </c>
      <c r="J311" s="108">
        <f t="shared" ref="J311:J324" si="90">B311-I311</f>
        <v>1.7924074999999997</v>
      </c>
      <c r="K311" s="108">
        <f t="shared" ref="K311:K326" si="91">J311/31.5*100</f>
        <v>5.6901825396825387</v>
      </c>
      <c r="L311" s="108">
        <f t="shared" ref="L311:L322" si="92">J311/33.333*100</f>
        <v>5.3772762727627272</v>
      </c>
      <c r="N311" s="94"/>
      <c r="O311" s="94"/>
      <c r="P311" s="94"/>
      <c r="Q311" s="94"/>
      <c r="R311" s="94"/>
    </row>
    <row r="312" spans="1:18" ht="11.25" customHeight="1" x14ac:dyDescent="0.2">
      <c r="A312" s="16" t="s">
        <v>226</v>
      </c>
      <c r="B312" s="108">
        <v>3.5</v>
      </c>
      <c r="C312" s="108">
        <v>25.65</v>
      </c>
      <c r="D312" s="108">
        <v>103.25</v>
      </c>
      <c r="E312" s="108">
        <v>425.75</v>
      </c>
      <c r="F312" s="108">
        <f t="shared" si="86"/>
        <v>39.7575</v>
      </c>
      <c r="G312" s="108">
        <f t="shared" si="87"/>
        <v>69.693749999999994</v>
      </c>
      <c r="H312" s="108">
        <f t="shared" si="88"/>
        <v>56.411875000000002</v>
      </c>
      <c r="I312" s="108">
        <f t="shared" si="89"/>
        <v>1.65863125</v>
      </c>
      <c r="J312" s="108">
        <f t="shared" si="90"/>
        <v>1.84136875</v>
      </c>
      <c r="K312" s="108">
        <f t="shared" si="91"/>
        <v>5.8456150793650794</v>
      </c>
      <c r="L312" s="108">
        <f t="shared" si="92"/>
        <v>5.5241614916149162</v>
      </c>
      <c r="N312" s="94"/>
      <c r="Q312" s="94"/>
      <c r="R312" s="94"/>
    </row>
    <row r="313" spans="1:18" ht="11.25" customHeight="1" x14ac:dyDescent="0.2">
      <c r="A313" s="16" t="s">
        <v>227</v>
      </c>
      <c r="B313" s="108">
        <v>3.43</v>
      </c>
      <c r="C313" s="108">
        <v>26.72</v>
      </c>
      <c r="D313" s="108">
        <v>95.5</v>
      </c>
      <c r="E313" s="108">
        <v>405.625</v>
      </c>
      <c r="F313" s="108">
        <f t="shared" si="86"/>
        <v>41.415999999999997</v>
      </c>
      <c r="G313" s="108">
        <f t="shared" si="87"/>
        <v>64.462500000000006</v>
      </c>
      <c r="H313" s="108">
        <f t="shared" si="88"/>
        <v>53.745312499999997</v>
      </c>
      <c r="I313" s="108">
        <f t="shared" si="89"/>
        <v>1.596238125</v>
      </c>
      <c r="J313" s="108">
        <f t="shared" si="90"/>
        <v>1.8337618750000002</v>
      </c>
      <c r="K313" s="108">
        <f t="shared" si="91"/>
        <v>5.8214662698412702</v>
      </c>
      <c r="L313" s="108">
        <f t="shared" si="92"/>
        <v>5.5013406384063854</v>
      </c>
      <c r="N313" s="94"/>
      <c r="O313" s="94"/>
      <c r="P313" s="94"/>
      <c r="Q313" s="94"/>
      <c r="R313" s="94"/>
    </row>
    <row r="314" spans="1:18" ht="11.25" customHeight="1" x14ac:dyDescent="0.2">
      <c r="A314" s="16" t="s">
        <v>221</v>
      </c>
      <c r="B314" s="108">
        <v>3.4866666666666664</v>
      </c>
      <c r="C314" s="108">
        <v>26.193333333333332</v>
      </c>
      <c r="D314" s="108">
        <v>102.58333333333333</v>
      </c>
      <c r="E314" s="108">
        <v>426.95833333333331</v>
      </c>
      <c r="F314" s="108">
        <f t="shared" si="86"/>
        <v>40.599666666666664</v>
      </c>
      <c r="G314" s="108">
        <f t="shared" si="87"/>
        <v>69.243750000000006</v>
      </c>
      <c r="H314" s="108">
        <f t="shared" si="88"/>
        <v>56.571979166666665</v>
      </c>
      <c r="I314" s="108">
        <f t="shared" si="89"/>
        <v>1.6641539583333331</v>
      </c>
      <c r="J314" s="108">
        <f t="shared" si="90"/>
        <v>1.8225127083333332</v>
      </c>
      <c r="K314" s="108">
        <f t="shared" si="91"/>
        <v>5.7857546296296292</v>
      </c>
      <c r="L314" s="108">
        <f t="shared" si="92"/>
        <v>5.467592800928009</v>
      </c>
      <c r="N314" s="94"/>
      <c r="O314" s="94"/>
      <c r="P314" s="94"/>
      <c r="Q314" s="94"/>
      <c r="R314" s="94"/>
    </row>
    <row r="315" spans="1:18" ht="11.25" customHeight="1" x14ac:dyDescent="0.2">
      <c r="A315" s="16" t="s">
        <v>228</v>
      </c>
      <c r="B315" s="108">
        <v>3.37</v>
      </c>
      <c r="C315" s="108">
        <v>27.935000000000002</v>
      </c>
      <c r="D315" s="108">
        <v>90.8</v>
      </c>
      <c r="E315" s="108">
        <v>383.8</v>
      </c>
      <c r="F315" s="108">
        <f t="shared" si="86"/>
        <v>43.299250000000008</v>
      </c>
      <c r="G315" s="108">
        <f t="shared" si="87"/>
        <v>61.29</v>
      </c>
      <c r="H315" s="108">
        <f t="shared" si="88"/>
        <v>50.853500000000004</v>
      </c>
      <c r="I315" s="108">
        <f t="shared" si="89"/>
        <v>1.5544275000000001</v>
      </c>
      <c r="J315" s="108">
        <f t="shared" si="90"/>
        <v>1.8155725</v>
      </c>
      <c r="K315" s="108">
        <f t="shared" si="91"/>
        <v>5.7637222222222224</v>
      </c>
      <c r="L315" s="108">
        <f t="shared" si="92"/>
        <v>5.4467719677196778</v>
      </c>
      <c r="N315" s="94"/>
      <c r="O315" s="94"/>
      <c r="P315" s="94"/>
      <c r="Q315" s="94"/>
      <c r="R315" s="94"/>
    </row>
    <row r="316" spans="1:18" ht="11.25" customHeight="1" x14ac:dyDescent="0.2">
      <c r="A316" s="16" t="s">
        <v>229</v>
      </c>
      <c r="B316" s="108">
        <v>3.59</v>
      </c>
      <c r="C316" s="108">
        <v>27.754999999999999</v>
      </c>
      <c r="D316" s="108">
        <v>89.4</v>
      </c>
      <c r="E316" s="108">
        <v>358.6</v>
      </c>
      <c r="F316" s="108">
        <f t="shared" si="86"/>
        <v>43.020249999999997</v>
      </c>
      <c r="G316" s="108">
        <f t="shared" si="87"/>
        <v>60.345000000000006</v>
      </c>
      <c r="H316" s="108">
        <f t="shared" si="88"/>
        <v>47.514500000000005</v>
      </c>
      <c r="I316" s="108">
        <f t="shared" si="89"/>
        <v>1.5087975</v>
      </c>
      <c r="J316" s="108">
        <f t="shared" si="90"/>
        <v>2.0812024999999998</v>
      </c>
      <c r="K316" s="108">
        <f t="shared" si="91"/>
        <v>6.6069920634920631</v>
      </c>
      <c r="L316" s="108">
        <f t="shared" si="92"/>
        <v>6.2436699366993667</v>
      </c>
      <c r="N316" s="94"/>
      <c r="O316" s="94"/>
      <c r="P316" s="94"/>
      <c r="Q316" s="94"/>
      <c r="R316" s="94"/>
    </row>
    <row r="317" spans="1:18" ht="11.25" customHeight="1" x14ac:dyDescent="0.2">
      <c r="A317" s="83" t="s">
        <v>230</v>
      </c>
      <c r="B317" s="108">
        <v>4.21</v>
      </c>
      <c r="C317" s="108">
        <v>27.38</v>
      </c>
      <c r="D317" s="108">
        <v>104.375</v>
      </c>
      <c r="E317" s="108">
        <v>355.625</v>
      </c>
      <c r="F317" s="108">
        <f t="shared" si="86"/>
        <v>42.439</v>
      </c>
      <c r="G317" s="108">
        <f t="shared" si="87"/>
        <v>70.453125</v>
      </c>
      <c r="H317" s="108">
        <f t="shared" si="88"/>
        <v>47.120312499999997</v>
      </c>
      <c r="I317" s="108">
        <f t="shared" si="89"/>
        <v>1.6001243749999998</v>
      </c>
      <c r="J317" s="108">
        <f t="shared" si="90"/>
        <v>2.6098756249999999</v>
      </c>
      <c r="K317" s="108">
        <f t="shared" si="91"/>
        <v>8.2853194444444451</v>
      </c>
      <c r="L317" s="108">
        <f t="shared" si="92"/>
        <v>7.829705172051721</v>
      </c>
      <c r="N317" s="94"/>
      <c r="O317" s="94"/>
      <c r="P317" s="94"/>
      <c r="Q317" s="94"/>
      <c r="R317" s="94"/>
    </row>
    <row r="318" spans="1:18" ht="11.25" customHeight="1" x14ac:dyDescent="0.2">
      <c r="A318" s="16" t="s">
        <v>222</v>
      </c>
      <c r="B318" s="108">
        <v>3.7233333333333332</v>
      </c>
      <c r="C318" s="108">
        <v>27.689999999999998</v>
      </c>
      <c r="D318" s="108">
        <v>94.858333333333334</v>
      </c>
      <c r="E318" s="108">
        <v>366.00833333333338</v>
      </c>
      <c r="F318" s="108">
        <f t="shared" si="86"/>
        <v>42.919499999999999</v>
      </c>
      <c r="G318" s="108">
        <f t="shared" si="87"/>
        <v>64.029375000000002</v>
      </c>
      <c r="H318" s="108">
        <f t="shared" si="88"/>
        <v>48.496104166666669</v>
      </c>
      <c r="I318" s="108">
        <f t="shared" si="89"/>
        <v>1.5544497916666666</v>
      </c>
      <c r="J318" s="108">
        <f t="shared" si="90"/>
        <v>2.1688835416666663</v>
      </c>
      <c r="K318" s="108">
        <f t="shared" si="91"/>
        <v>6.8853445767195751</v>
      </c>
      <c r="L318" s="108">
        <f t="shared" si="92"/>
        <v>6.5067156921569209</v>
      </c>
      <c r="N318" s="94"/>
      <c r="O318" s="94"/>
      <c r="P318" s="94"/>
      <c r="Q318" s="94"/>
      <c r="R318" s="94"/>
    </row>
    <row r="319" spans="1:18" ht="11.25" customHeight="1" x14ac:dyDescent="0.2">
      <c r="A319" s="16" t="s">
        <v>231</v>
      </c>
      <c r="B319" s="108">
        <v>4.29</v>
      </c>
      <c r="C319" s="108">
        <v>26.75</v>
      </c>
      <c r="D319" s="108">
        <v>102</v>
      </c>
      <c r="E319" s="108">
        <v>357</v>
      </c>
      <c r="F319" s="108">
        <f t="shared" si="86"/>
        <v>41.462499999999999</v>
      </c>
      <c r="G319" s="108">
        <f t="shared" si="87"/>
        <v>68.849999999999994</v>
      </c>
      <c r="H319" s="108">
        <f t="shared" si="88"/>
        <v>47.302499999999995</v>
      </c>
      <c r="I319" s="108">
        <f t="shared" si="89"/>
        <v>1.5761500000000002</v>
      </c>
      <c r="J319" s="108">
        <f t="shared" si="90"/>
        <v>2.7138499999999999</v>
      </c>
      <c r="K319" s="108">
        <f t="shared" si="91"/>
        <v>8.6153968253968252</v>
      </c>
      <c r="L319" s="108">
        <f t="shared" si="92"/>
        <v>8.1416314163141621</v>
      </c>
      <c r="N319" s="94"/>
      <c r="O319" s="94"/>
      <c r="P319" s="94"/>
      <c r="Q319" s="94"/>
      <c r="R319" s="94"/>
    </row>
    <row r="320" spans="1:18" ht="11.25" customHeight="1" x14ac:dyDescent="0.2">
      <c r="A320" s="16" t="s">
        <v>232</v>
      </c>
      <c r="B320" s="108">
        <v>3.74</v>
      </c>
      <c r="C320" s="108">
        <v>27.310000000000002</v>
      </c>
      <c r="D320" s="108">
        <v>100.375</v>
      </c>
      <c r="E320" s="108">
        <v>365.625</v>
      </c>
      <c r="F320" s="108">
        <f t="shared" si="86"/>
        <v>42.330500000000008</v>
      </c>
      <c r="G320" s="108">
        <f t="shared" si="87"/>
        <v>67.753124999999997</v>
      </c>
      <c r="H320" s="108">
        <f t="shared" si="88"/>
        <v>48.4453125</v>
      </c>
      <c r="I320" s="108">
        <f t="shared" si="89"/>
        <v>1.5852893750000001</v>
      </c>
      <c r="J320" s="108">
        <f t="shared" si="90"/>
        <v>2.1547106249999999</v>
      </c>
      <c r="K320" s="108">
        <f t="shared" si="91"/>
        <v>6.8403511904761904</v>
      </c>
      <c r="L320" s="108">
        <f t="shared" si="92"/>
        <v>6.4641965169651687</v>
      </c>
      <c r="N320" s="94"/>
      <c r="O320" s="94"/>
      <c r="P320" s="94"/>
      <c r="Q320" s="94"/>
      <c r="R320" s="94"/>
    </row>
    <row r="321" spans="1:18" ht="11.25" customHeight="1" x14ac:dyDescent="0.2">
      <c r="A321" s="16" t="s">
        <v>233</v>
      </c>
      <c r="B321" s="108">
        <v>3.56</v>
      </c>
      <c r="C321" s="108">
        <v>27.48</v>
      </c>
      <c r="D321" s="108">
        <v>91.25</v>
      </c>
      <c r="E321" s="108">
        <v>360</v>
      </c>
      <c r="F321" s="108">
        <f t="shared" si="86"/>
        <v>42.594000000000001</v>
      </c>
      <c r="G321" s="108">
        <f t="shared" si="87"/>
        <v>61.59375</v>
      </c>
      <c r="H321" s="108">
        <f t="shared" si="88"/>
        <v>47.699999999999996</v>
      </c>
      <c r="I321" s="108">
        <f t="shared" si="89"/>
        <v>1.5188774999999999</v>
      </c>
      <c r="J321" s="108">
        <f t="shared" si="90"/>
        <v>2.0411225000000002</v>
      </c>
      <c r="K321" s="108">
        <f t="shared" si="91"/>
        <v>6.4797539682539691</v>
      </c>
      <c r="L321" s="108">
        <f t="shared" si="92"/>
        <v>6.1234287342873435</v>
      </c>
      <c r="N321" s="94"/>
      <c r="O321" s="94"/>
      <c r="P321" s="94"/>
      <c r="Q321" s="94"/>
      <c r="R321" s="94"/>
    </row>
    <row r="322" spans="1:18" ht="11.25" customHeight="1" x14ac:dyDescent="0.2">
      <c r="A322" s="16" t="s">
        <v>223</v>
      </c>
      <c r="B322" s="108">
        <v>3.8633333333333337</v>
      </c>
      <c r="C322" s="108">
        <v>27.180000000000003</v>
      </c>
      <c r="D322" s="108">
        <v>97.875</v>
      </c>
      <c r="E322" s="108">
        <v>360.875</v>
      </c>
      <c r="F322" s="108">
        <f t="shared" si="86"/>
        <v>42.129000000000005</v>
      </c>
      <c r="G322" s="108">
        <f t="shared" si="87"/>
        <v>66.065624999999997</v>
      </c>
      <c r="H322" s="108">
        <f t="shared" si="88"/>
        <v>47.815937499999997</v>
      </c>
      <c r="I322" s="108">
        <f t="shared" si="89"/>
        <v>1.5601056249999998</v>
      </c>
      <c r="J322" s="108">
        <f t="shared" si="90"/>
        <v>2.3032277083333339</v>
      </c>
      <c r="K322" s="108">
        <f t="shared" si="91"/>
        <v>7.311833994708997</v>
      </c>
      <c r="L322" s="108">
        <f t="shared" si="92"/>
        <v>6.9097522225222265</v>
      </c>
      <c r="N322" s="94"/>
      <c r="O322" s="94"/>
      <c r="P322" s="94"/>
      <c r="Q322" s="94"/>
      <c r="R322" s="94"/>
    </row>
    <row r="323" spans="1:18" ht="11.25" customHeight="1" x14ac:dyDescent="0.2">
      <c r="A323" s="16" t="s">
        <v>234</v>
      </c>
      <c r="B323" s="108">
        <v>3.79</v>
      </c>
      <c r="C323" s="108">
        <v>28.3</v>
      </c>
      <c r="D323" s="108">
        <v>96.1</v>
      </c>
      <c r="E323" s="108">
        <v>373.1</v>
      </c>
      <c r="F323" s="108">
        <f t="shared" si="86"/>
        <v>43.865000000000002</v>
      </c>
      <c r="G323" s="108">
        <f>((+D323*13.5)/2000)*100</f>
        <v>64.867500000000007</v>
      </c>
      <c r="H323" s="108">
        <f>((+E323*2.65)/2000)*100</f>
        <v>49.435749999999999</v>
      </c>
      <c r="I323" s="108">
        <f t="shared" si="89"/>
        <v>1.5816825000000001</v>
      </c>
      <c r="J323" s="108">
        <f t="shared" si="90"/>
        <v>2.2083174999999997</v>
      </c>
      <c r="K323" s="108">
        <f t="shared" si="91"/>
        <v>7.0105317460317451</v>
      </c>
      <c r="L323" s="108">
        <f>J323/33.333*100</f>
        <v>6.6250187501875013</v>
      </c>
      <c r="N323" s="94"/>
      <c r="O323" s="94"/>
      <c r="P323" s="94"/>
      <c r="Q323" s="94"/>
      <c r="R323" s="94"/>
    </row>
    <row r="324" spans="1:18" ht="11.25" customHeight="1" x14ac:dyDescent="0.2">
      <c r="A324" s="16" t="s">
        <v>235</v>
      </c>
      <c r="B324" s="108">
        <v>3.66</v>
      </c>
      <c r="C324" s="108">
        <v>30.36</v>
      </c>
      <c r="D324" s="108">
        <v>110</v>
      </c>
      <c r="E324" s="108">
        <v>385.5</v>
      </c>
      <c r="F324" s="108">
        <f>C324*1.55</f>
        <v>47.058</v>
      </c>
      <c r="G324" s="108">
        <f>((+D324*13.5)/2000)*100</f>
        <v>74.25</v>
      </c>
      <c r="H324" s="108">
        <f>((+E324*2.65)/2000)*100</f>
        <v>51.078749999999992</v>
      </c>
      <c r="I324" s="108">
        <f t="shared" si="89"/>
        <v>1.7238674999999999</v>
      </c>
      <c r="J324" s="108">
        <f t="shared" si="90"/>
        <v>1.9361325000000003</v>
      </c>
      <c r="K324" s="108">
        <f t="shared" si="91"/>
        <v>6.1464523809523817</v>
      </c>
      <c r="L324" s="108">
        <f>J324/33.333*100</f>
        <v>5.8084555845558468</v>
      </c>
      <c r="N324" s="94"/>
      <c r="O324" s="94"/>
      <c r="P324" s="94"/>
      <c r="Q324" s="94"/>
      <c r="R324" s="94"/>
    </row>
    <row r="325" spans="1:18" ht="11.25" customHeight="1" x14ac:dyDescent="0.2">
      <c r="A325" s="16" t="s">
        <v>236</v>
      </c>
      <c r="B325" s="108">
        <v>3.73</v>
      </c>
      <c r="C325" s="108">
        <v>31.25</v>
      </c>
      <c r="D325" s="108">
        <v>125.125</v>
      </c>
      <c r="E325" s="108">
        <v>395</v>
      </c>
      <c r="F325" s="108">
        <f>C325*1.55</f>
        <v>48.4375</v>
      </c>
      <c r="G325" s="108">
        <f>((+D325*13.5)/2000)*100</f>
        <v>84.459375000000009</v>
      </c>
      <c r="H325" s="108">
        <f>((+E325*2.65)/2000)*100</f>
        <v>52.337500000000006</v>
      </c>
      <c r="I325" s="108">
        <f>SUM(F325:H325)/100</f>
        <v>1.8523437500000002</v>
      </c>
      <c r="J325" s="108">
        <f>B325-I325</f>
        <v>1.8776562499999998</v>
      </c>
      <c r="K325" s="108">
        <f t="shared" si="91"/>
        <v>5.9608134920634912</v>
      </c>
      <c r="L325" s="108">
        <f>J325/33.333*100</f>
        <v>5.6330250802508024</v>
      </c>
      <c r="N325" s="94"/>
      <c r="O325" s="94"/>
      <c r="P325" s="94"/>
      <c r="Q325" s="94"/>
      <c r="R325" s="94"/>
    </row>
    <row r="326" spans="1:18" ht="11.25" customHeight="1" x14ac:dyDescent="0.2">
      <c r="A326" s="16" t="s">
        <v>224</v>
      </c>
      <c r="B326" s="108">
        <v>3.7266666666666666</v>
      </c>
      <c r="C326" s="108">
        <v>29.97</v>
      </c>
      <c r="D326" s="108">
        <v>110.40833333333335</v>
      </c>
      <c r="E326" s="108">
        <v>382.86666666666662</v>
      </c>
      <c r="F326" s="108">
        <f>C326*1.55</f>
        <v>46.453499999999998</v>
      </c>
      <c r="G326" s="108">
        <f>((+D326*13.5)/2000)*100</f>
        <v>74.525625000000019</v>
      </c>
      <c r="H326" s="108">
        <f>((+E326*2.65)/2000)*100</f>
        <v>50.729833333333318</v>
      </c>
      <c r="I326" s="108">
        <f>SUM(F326:H326)/100</f>
        <v>1.7170895833333333</v>
      </c>
      <c r="J326" s="108">
        <f>B326-I326</f>
        <v>2.0095770833333333</v>
      </c>
      <c r="K326" s="108">
        <f t="shared" si="91"/>
        <v>6.3796097883597884</v>
      </c>
      <c r="L326" s="108">
        <f>J326/33.333*100</f>
        <v>6.0287915379153798</v>
      </c>
      <c r="N326" s="94"/>
      <c r="O326" s="94"/>
      <c r="P326" s="94"/>
      <c r="Q326" s="94"/>
      <c r="R326" s="94"/>
    </row>
    <row r="327" spans="1:18" ht="11.25" customHeight="1" x14ac:dyDescent="0.2">
      <c r="A327" s="16">
        <v>2020</v>
      </c>
      <c r="B327" s="108"/>
      <c r="C327" s="108"/>
      <c r="D327" s="108"/>
      <c r="E327" s="108"/>
      <c r="F327" s="108"/>
      <c r="G327" s="108"/>
      <c r="H327" s="108"/>
      <c r="I327" s="108"/>
      <c r="J327" s="108"/>
      <c r="K327" s="108"/>
      <c r="L327" s="108"/>
      <c r="N327" s="94"/>
      <c r="O327" s="94"/>
      <c r="P327" s="94"/>
      <c r="Q327" s="94"/>
      <c r="R327" s="94"/>
    </row>
    <row r="328" spans="1:18" ht="11.25" customHeight="1" x14ac:dyDescent="0.2">
      <c r="A328" s="16" t="s">
        <v>225</v>
      </c>
      <c r="B328" s="108">
        <v>3.82</v>
      </c>
      <c r="C328" s="108">
        <v>33.299999999999997</v>
      </c>
      <c r="D328" s="108">
        <v>118</v>
      </c>
      <c r="E328" s="108">
        <v>423.125</v>
      </c>
      <c r="F328" s="108">
        <f t="shared" ref="F328:F342" si="93">C328*1.55</f>
        <v>51.614999999999995</v>
      </c>
      <c r="G328" s="108">
        <f t="shared" ref="G328:G342" si="94">((+D328*13.5)/2000)*100</f>
        <v>79.650000000000006</v>
      </c>
      <c r="H328" s="108">
        <f t="shared" ref="H328:H342" si="95">((+E328*2.65)/2000)*100</f>
        <v>56.064062499999999</v>
      </c>
      <c r="I328" s="108">
        <f t="shared" ref="I328:I342" si="96">SUM(F328:H328)/100</f>
        <v>1.8732906249999999</v>
      </c>
      <c r="J328" s="108">
        <f t="shared" ref="J328:J342" si="97">B328-I328</f>
        <v>1.946709375</v>
      </c>
      <c r="K328" s="108">
        <f t="shared" ref="K328:K345" si="98">J328/31.5*100</f>
        <v>6.1800297619047617</v>
      </c>
      <c r="L328" s="108">
        <f t="shared" ref="L328:L342" si="99">J328/33.333*100</f>
        <v>5.8401865268652688</v>
      </c>
      <c r="N328" s="94"/>
      <c r="O328" s="94"/>
      <c r="P328" s="94"/>
      <c r="Q328" s="94"/>
      <c r="R328" s="94"/>
    </row>
    <row r="329" spans="1:18" ht="11.25" customHeight="1" x14ac:dyDescent="0.2">
      <c r="A329" s="16" t="s">
        <v>226</v>
      </c>
      <c r="B329" s="108">
        <v>3.75</v>
      </c>
      <c r="C329" s="108">
        <v>36</v>
      </c>
      <c r="D329" s="108">
        <v>112.125</v>
      </c>
      <c r="E329" s="108">
        <v>456.25</v>
      </c>
      <c r="F329" s="108">
        <f t="shared" si="93"/>
        <v>55.800000000000004</v>
      </c>
      <c r="G329" s="108">
        <f t="shared" si="94"/>
        <v>75.684375000000003</v>
      </c>
      <c r="H329" s="108">
        <f t="shared" si="95"/>
        <v>60.453125</v>
      </c>
      <c r="I329" s="108">
        <f t="shared" si="96"/>
        <v>1.9193750000000001</v>
      </c>
      <c r="J329" s="108">
        <f t="shared" si="97"/>
        <v>1.8306249999999999</v>
      </c>
      <c r="K329" s="108">
        <f t="shared" si="98"/>
        <v>5.8115079365079358</v>
      </c>
      <c r="L329" s="108">
        <f t="shared" si="99"/>
        <v>5.4919299192991931</v>
      </c>
      <c r="N329" s="94"/>
      <c r="O329" s="94"/>
      <c r="P329" s="94"/>
      <c r="Q329" s="94"/>
      <c r="R329" s="94"/>
    </row>
    <row r="330" spans="1:18" ht="11.25" customHeight="1" x14ac:dyDescent="0.2">
      <c r="A330" s="16" t="s">
        <v>227</v>
      </c>
      <c r="B330" s="108">
        <v>3.51</v>
      </c>
      <c r="C330" s="108">
        <v>36.94</v>
      </c>
      <c r="D330" s="108">
        <v>104.80000000000001</v>
      </c>
      <c r="E330" s="108">
        <v>464.5</v>
      </c>
      <c r="F330" s="108">
        <f t="shared" si="93"/>
        <v>57.256999999999998</v>
      </c>
      <c r="G330" s="108">
        <f t="shared" si="94"/>
        <v>70.740000000000009</v>
      </c>
      <c r="H330" s="108">
        <f t="shared" si="95"/>
        <v>61.546250000000001</v>
      </c>
      <c r="I330" s="108">
        <f t="shared" si="96"/>
        <v>1.8954325000000001</v>
      </c>
      <c r="J330" s="108">
        <f t="shared" si="97"/>
        <v>1.6145674999999997</v>
      </c>
      <c r="K330" s="108">
        <f t="shared" si="98"/>
        <v>5.1256111111111098</v>
      </c>
      <c r="L330" s="108">
        <f t="shared" si="99"/>
        <v>4.8437509375093741</v>
      </c>
      <c r="N330" s="94"/>
      <c r="O330" s="94"/>
      <c r="P330" s="94"/>
      <c r="Q330" s="94"/>
      <c r="R330" s="94"/>
    </row>
    <row r="331" spans="1:18" ht="11.25" customHeight="1" x14ac:dyDescent="0.2">
      <c r="A331" s="16" t="s">
        <v>221</v>
      </c>
      <c r="B331" s="108">
        <v>3.6933333333333334</v>
      </c>
      <c r="C331" s="108">
        <v>35.413333333333334</v>
      </c>
      <c r="D331" s="108">
        <v>111.64166666666667</v>
      </c>
      <c r="E331" s="108">
        <v>447.95833333333331</v>
      </c>
      <c r="F331" s="108">
        <f t="shared" si="93"/>
        <v>54.890666666666668</v>
      </c>
      <c r="G331" s="108">
        <f t="shared" si="94"/>
        <v>75.358125000000001</v>
      </c>
      <c r="H331" s="108">
        <f t="shared" si="95"/>
        <v>59.354479166666664</v>
      </c>
      <c r="I331" s="108">
        <f t="shared" si="96"/>
        <v>1.8960327083333335</v>
      </c>
      <c r="J331" s="108">
        <f t="shared" si="97"/>
        <v>1.7973006249999999</v>
      </c>
      <c r="K331" s="108">
        <f t="shared" si="98"/>
        <v>5.70571626984127</v>
      </c>
      <c r="L331" s="108">
        <f t="shared" si="99"/>
        <v>5.3919557945579459</v>
      </c>
      <c r="N331" s="94"/>
      <c r="O331" s="94"/>
      <c r="P331" s="94"/>
      <c r="Q331" s="94"/>
      <c r="R331" s="94"/>
    </row>
    <row r="332" spans="1:18" ht="11.25" customHeight="1" x14ac:dyDescent="0.2">
      <c r="A332" s="16" t="s">
        <v>228</v>
      </c>
      <c r="B332" s="108">
        <v>3.06</v>
      </c>
      <c r="C332" s="108">
        <v>44.875</v>
      </c>
      <c r="D332" s="108">
        <v>111.625</v>
      </c>
      <c r="E332" s="108">
        <v>493.75</v>
      </c>
      <c r="F332" s="108">
        <f t="shared" si="93"/>
        <v>69.556250000000006</v>
      </c>
      <c r="G332" s="108">
        <f t="shared" si="94"/>
        <v>75.346874999999997</v>
      </c>
      <c r="H332" s="108">
        <f t="shared" si="95"/>
        <v>65.421875</v>
      </c>
      <c r="I332" s="108">
        <f t="shared" si="96"/>
        <v>2.1032500000000001</v>
      </c>
      <c r="J332" s="108">
        <f t="shared" si="97"/>
        <v>0.95674999999999999</v>
      </c>
      <c r="K332" s="108">
        <f t="shared" si="98"/>
        <v>3.0373015873015872</v>
      </c>
      <c r="L332" s="108">
        <f t="shared" si="99"/>
        <v>2.870278702787028</v>
      </c>
      <c r="N332" s="94"/>
      <c r="O332" s="94"/>
      <c r="P332" s="94"/>
      <c r="Q332" s="94"/>
      <c r="R332" s="94"/>
    </row>
    <row r="333" spans="1:18" ht="11.25" customHeight="1" x14ac:dyDescent="0.2">
      <c r="A333" s="16" t="s">
        <v>229</v>
      </c>
      <c r="B333" s="108">
        <v>2.99</v>
      </c>
      <c r="C333" s="108">
        <v>47.64</v>
      </c>
      <c r="D333" s="108">
        <v>104.375</v>
      </c>
      <c r="E333" s="108">
        <v>453.75</v>
      </c>
      <c r="F333" s="108">
        <f t="shared" si="93"/>
        <v>73.841999999999999</v>
      </c>
      <c r="G333" s="108">
        <f t="shared" si="94"/>
        <v>70.453125</v>
      </c>
      <c r="H333" s="108">
        <f t="shared" si="95"/>
        <v>60.121875000000003</v>
      </c>
      <c r="I333" s="108">
        <f t="shared" si="96"/>
        <v>2.0441699999999998</v>
      </c>
      <c r="J333" s="108">
        <f t="shared" si="97"/>
        <v>0.94583000000000039</v>
      </c>
      <c r="K333" s="108">
        <f t="shared" si="98"/>
        <v>3.0026349206349221</v>
      </c>
      <c r="L333" s="108">
        <f t="shared" si="99"/>
        <v>2.8375183751837532</v>
      </c>
      <c r="N333" s="94"/>
      <c r="O333" s="94"/>
      <c r="P333" s="94"/>
      <c r="Q333" s="94"/>
      <c r="R333" s="94"/>
    </row>
    <row r="334" spans="1:18" ht="11.25" customHeight="1" x14ac:dyDescent="0.2">
      <c r="A334" s="83" t="s">
        <v>230</v>
      </c>
      <c r="B334" s="108">
        <v>3.13</v>
      </c>
      <c r="C334" s="108">
        <v>51.335000000000001</v>
      </c>
      <c r="D334" s="108">
        <v>102.8</v>
      </c>
      <c r="E334" s="108">
        <v>383.4</v>
      </c>
      <c r="F334" s="108">
        <f t="shared" si="93"/>
        <v>79.569249999999997</v>
      </c>
      <c r="G334" s="108">
        <f t="shared" si="94"/>
        <v>69.39</v>
      </c>
      <c r="H334" s="108">
        <f t="shared" si="95"/>
        <v>50.800499999999992</v>
      </c>
      <c r="I334" s="108">
        <f t="shared" si="96"/>
        <v>1.9975974999999999</v>
      </c>
      <c r="J334" s="108">
        <f t="shared" si="97"/>
        <v>1.1324025</v>
      </c>
      <c r="K334" s="108">
        <f t="shared" si="98"/>
        <v>3.594928571428571</v>
      </c>
      <c r="L334" s="108">
        <f t="shared" si="99"/>
        <v>3.397241472414724</v>
      </c>
      <c r="N334" s="94"/>
      <c r="O334" s="94"/>
      <c r="P334" s="94"/>
      <c r="Q334" s="94"/>
      <c r="R334" s="94"/>
    </row>
    <row r="335" spans="1:18" ht="11.25" customHeight="1" x14ac:dyDescent="0.2">
      <c r="A335" s="16" t="s">
        <v>222</v>
      </c>
      <c r="B335" s="108">
        <v>3.06</v>
      </c>
      <c r="C335" s="108">
        <v>47.949999999999996</v>
      </c>
      <c r="D335" s="108">
        <v>106.26666666666667</v>
      </c>
      <c r="E335" s="108">
        <v>443.63333333333338</v>
      </c>
      <c r="F335" s="108">
        <f t="shared" si="93"/>
        <v>74.322499999999991</v>
      </c>
      <c r="G335" s="108">
        <f t="shared" si="94"/>
        <v>71.72999999999999</v>
      </c>
      <c r="H335" s="108">
        <f t="shared" si="95"/>
        <v>58.781416666666665</v>
      </c>
      <c r="I335" s="108">
        <f t="shared" si="96"/>
        <v>2.0483391666666666</v>
      </c>
      <c r="J335" s="108">
        <f t="shared" si="97"/>
        <v>1.0116608333333335</v>
      </c>
      <c r="K335" s="108">
        <f t="shared" si="98"/>
        <v>3.2116216931216934</v>
      </c>
      <c r="L335" s="108">
        <f t="shared" si="99"/>
        <v>3.0350128501285019</v>
      </c>
      <c r="N335" s="94"/>
      <c r="O335" s="94"/>
      <c r="P335" s="94"/>
      <c r="Q335" s="94"/>
      <c r="R335" s="94"/>
    </row>
    <row r="336" spans="1:18" ht="11.25" customHeight="1" x14ac:dyDescent="0.2">
      <c r="A336" s="16" t="s">
        <v>231</v>
      </c>
      <c r="B336" s="108">
        <v>3.22</v>
      </c>
      <c r="C336" s="108">
        <v>45.45</v>
      </c>
      <c r="D336" s="108">
        <v>100</v>
      </c>
      <c r="E336" s="108">
        <v>397.5</v>
      </c>
      <c r="F336" s="108">
        <f t="shared" si="93"/>
        <v>70.447500000000005</v>
      </c>
      <c r="G336" s="108">
        <f t="shared" si="94"/>
        <v>67.5</v>
      </c>
      <c r="H336" s="108">
        <f t="shared" si="95"/>
        <v>52.668749999999996</v>
      </c>
      <c r="I336" s="108">
        <f t="shared" si="96"/>
        <v>1.9061624999999998</v>
      </c>
      <c r="J336" s="108">
        <f t="shared" si="97"/>
        <v>1.3138375000000004</v>
      </c>
      <c r="K336" s="108">
        <f t="shared" si="98"/>
        <v>4.1709126984127005</v>
      </c>
      <c r="L336" s="108">
        <f t="shared" si="99"/>
        <v>3.9415519155191565</v>
      </c>
      <c r="Q336" s="94"/>
      <c r="R336" s="94"/>
    </row>
    <row r="337" spans="1:18" ht="11.25" customHeight="1" x14ac:dyDescent="0.2">
      <c r="A337" s="16" t="s">
        <v>232</v>
      </c>
      <c r="B337" s="108">
        <v>3.29</v>
      </c>
      <c r="C337" s="108">
        <v>45.314999999999998</v>
      </c>
      <c r="D337" s="108">
        <v>96.25</v>
      </c>
      <c r="E337" s="108">
        <v>405.625</v>
      </c>
      <c r="F337" s="108">
        <f t="shared" si="93"/>
        <v>70.238249999999994</v>
      </c>
      <c r="G337" s="108">
        <f t="shared" si="94"/>
        <v>64.96875</v>
      </c>
      <c r="H337" s="108">
        <f t="shared" si="95"/>
        <v>53.745312499999997</v>
      </c>
      <c r="I337" s="108">
        <f t="shared" si="96"/>
        <v>1.889523125</v>
      </c>
      <c r="J337" s="108">
        <f t="shared" si="97"/>
        <v>1.4004768750000001</v>
      </c>
      <c r="K337" s="108">
        <f t="shared" si="98"/>
        <v>4.4459583333333335</v>
      </c>
      <c r="L337" s="108">
        <f t="shared" si="99"/>
        <v>4.2014726397263971</v>
      </c>
      <c r="N337" s="94"/>
      <c r="O337" s="94"/>
      <c r="P337" s="94"/>
      <c r="Q337" s="94"/>
      <c r="R337" s="94"/>
    </row>
    <row r="338" spans="1:18" ht="11.25" customHeight="1" x14ac:dyDescent="0.2">
      <c r="A338" s="16" t="s">
        <v>233</v>
      </c>
      <c r="B338" s="108">
        <v>3.62</v>
      </c>
      <c r="C338" s="108">
        <v>43.37</v>
      </c>
      <c r="D338" s="108">
        <v>108.6</v>
      </c>
      <c r="E338" s="108">
        <v>405.5</v>
      </c>
      <c r="F338" s="108">
        <f t="shared" si="93"/>
        <v>67.223500000000001</v>
      </c>
      <c r="G338" s="108">
        <f t="shared" si="94"/>
        <v>73.304999999999993</v>
      </c>
      <c r="H338" s="108">
        <f t="shared" si="95"/>
        <v>53.728750000000005</v>
      </c>
      <c r="I338" s="108">
        <f t="shared" si="96"/>
        <v>1.9425725</v>
      </c>
      <c r="J338" s="108">
        <f t="shared" si="97"/>
        <v>1.6774275000000001</v>
      </c>
      <c r="K338" s="108">
        <f t="shared" si="98"/>
        <v>5.325166666666667</v>
      </c>
      <c r="L338" s="108">
        <f t="shared" si="99"/>
        <v>5.0323328233282343</v>
      </c>
      <c r="N338" s="94"/>
      <c r="O338" s="94"/>
      <c r="P338" s="94"/>
      <c r="Q338" s="94"/>
      <c r="R338" s="94"/>
    </row>
    <row r="339" spans="1:18" ht="11.25" customHeight="1" x14ac:dyDescent="0.2">
      <c r="A339" s="16" t="s">
        <v>223</v>
      </c>
      <c r="B339" s="108">
        <v>3.3766666666666665</v>
      </c>
      <c r="C339" s="108">
        <v>44.711666666666666</v>
      </c>
      <c r="D339" s="108">
        <v>101.61666666666667</v>
      </c>
      <c r="E339" s="108">
        <v>402.875</v>
      </c>
      <c r="F339" s="108">
        <f t="shared" si="93"/>
        <v>69.303083333333333</v>
      </c>
      <c r="G339" s="108">
        <f t="shared" si="94"/>
        <v>68.591250000000002</v>
      </c>
      <c r="H339" s="108">
        <f t="shared" si="95"/>
        <v>53.380937499999995</v>
      </c>
      <c r="I339" s="108">
        <f t="shared" si="96"/>
        <v>1.9127527083333333</v>
      </c>
      <c r="J339" s="108">
        <f t="shared" si="97"/>
        <v>1.4639139583333332</v>
      </c>
      <c r="K339" s="108">
        <f t="shared" si="98"/>
        <v>4.6473458994708992</v>
      </c>
      <c r="L339" s="108">
        <f t="shared" si="99"/>
        <v>4.3917857928579283</v>
      </c>
      <c r="N339" s="94"/>
      <c r="O339" s="94"/>
      <c r="P339" s="94"/>
      <c r="Q339" s="94"/>
      <c r="R339" s="94"/>
    </row>
    <row r="340" spans="1:18" ht="11.25" customHeight="1" x14ac:dyDescent="0.2">
      <c r="A340" s="16" t="s">
        <v>234</v>
      </c>
      <c r="B340" s="108">
        <v>3.97</v>
      </c>
      <c r="C340" s="108">
        <v>43.150000000000006</v>
      </c>
      <c r="D340" s="108">
        <v>120.625</v>
      </c>
      <c r="E340" s="108">
        <v>435</v>
      </c>
      <c r="F340" s="108">
        <f t="shared" si="93"/>
        <v>66.882500000000007</v>
      </c>
      <c r="G340" s="108">
        <f t="shared" si="94"/>
        <v>81.421875</v>
      </c>
      <c r="H340" s="108">
        <f t="shared" si="95"/>
        <v>57.637499999999996</v>
      </c>
      <c r="I340" s="108">
        <f t="shared" si="96"/>
        <v>2.0594187499999999</v>
      </c>
      <c r="J340" s="108">
        <f t="shared" si="97"/>
        <v>1.9105812500000003</v>
      </c>
      <c r="K340" s="108">
        <f t="shared" si="98"/>
        <v>6.0653373015873031</v>
      </c>
      <c r="L340" s="108">
        <f t="shared" si="99"/>
        <v>5.7318010680106815</v>
      </c>
      <c r="N340" s="94"/>
      <c r="O340" s="94"/>
      <c r="P340" s="94"/>
      <c r="Q340" s="94"/>
      <c r="R340" s="94"/>
    </row>
    <row r="341" spans="1:18" ht="11.25" customHeight="1" x14ac:dyDescent="0.2">
      <c r="A341" s="16" t="s">
        <v>235</v>
      </c>
      <c r="B341" s="108">
        <v>4.22</v>
      </c>
      <c r="C341" s="108">
        <v>42.655000000000001</v>
      </c>
      <c r="D341" s="108">
        <v>137.5</v>
      </c>
      <c r="E341" s="108">
        <v>516.875</v>
      </c>
      <c r="F341" s="108">
        <f t="shared" si="93"/>
        <v>66.115250000000003</v>
      </c>
      <c r="G341" s="108">
        <f t="shared" si="94"/>
        <v>92.8125</v>
      </c>
      <c r="H341" s="108">
        <f t="shared" si="95"/>
        <v>68.485937500000006</v>
      </c>
      <c r="I341" s="108">
        <f t="shared" si="96"/>
        <v>2.2741368749999999</v>
      </c>
      <c r="J341" s="108">
        <f t="shared" si="97"/>
        <v>1.9458631249999998</v>
      </c>
      <c r="K341" s="108">
        <f t="shared" si="98"/>
        <v>6.1773432539682531</v>
      </c>
      <c r="L341" s="108">
        <f t="shared" si="99"/>
        <v>5.8376477514775145</v>
      </c>
      <c r="N341" s="94"/>
      <c r="O341" s="94"/>
      <c r="P341" s="94"/>
      <c r="Q341" s="94"/>
      <c r="R341" s="94"/>
    </row>
    <row r="342" spans="1:18" ht="11.25" customHeight="1" x14ac:dyDescent="0.2">
      <c r="A342" s="16" t="s">
        <v>236</v>
      </c>
      <c r="B342" s="108">
        <v>4.45</v>
      </c>
      <c r="C342" s="108">
        <v>41.95</v>
      </c>
      <c r="D342" s="108">
        <v>147.5</v>
      </c>
      <c r="E342" s="108">
        <v>550.5</v>
      </c>
      <c r="F342" s="108">
        <f t="shared" si="93"/>
        <v>65.022500000000008</v>
      </c>
      <c r="G342" s="108">
        <f t="shared" si="94"/>
        <v>99.5625</v>
      </c>
      <c r="H342" s="108">
        <f t="shared" si="95"/>
        <v>72.941249999999997</v>
      </c>
      <c r="I342" s="108">
        <f t="shared" si="96"/>
        <v>2.3752624999999998</v>
      </c>
      <c r="J342" s="108">
        <f t="shared" si="97"/>
        <v>2.0747375000000003</v>
      </c>
      <c r="K342" s="108">
        <f t="shared" si="98"/>
        <v>6.5864682539682553</v>
      </c>
      <c r="L342" s="108">
        <f t="shared" si="99"/>
        <v>6.2242747427474283</v>
      </c>
      <c r="N342" s="94"/>
      <c r="O342" s="94"/>
      <c r="P342" s="94"/>
      <c r="Q342" s="94"/>
      <c r="R342" s="94"/>
    </row>
    <row r="343" spans="1:18" ht="11.25" customHeight="1" x14ac:dyDescent="0.2">
      <c r="A343" s="16" t="s">
        <v>224</v>
      </c>
      <c r="B343" s="108">
        <v>4.2133333333333338</v>
      </c>
      <c r="C343" s="108">
        <v>42.585000000000001</v>
      </c>
      <c r="D343" s="108">
        <v>135.20833333333334</v>
      </c>
      <c r="E343" s="108">
        <v>500.79166666666669</v>
      </c>
      <c r="F343" s="108">
        <f>C343*1.55</f>
        <v>66.006749999999997</v>
      </c>
      <c r="G343" s="108">
        <f>((+D343*13.5)/2000)*100</f>
        <v>91.265625000000014</v>
      </c>
      <c r="H343" s="108">
        <f>((+E343*2.65)/2000)*100</f>
        <v>66.35489583333333</v>
      </c>
      <c r="I343" s="108">
        <f>SUM(F343:H343)/100</f>
        <v>2.2362727083333334</v>
      </c>
      <c r="J343" s="108">
        <f>B343-I343</f>
        <v>1.9770606250000005</v>
      </c>
      <c r="K343" s="108">
        <f t="shared" si="98"/>
        <v>6.2763829365079378</v>
      </c>
      <c r="L343" s="108">
        <f>J343/33.333*100</f>
        <v>5.9312411874118762</v>
      </c>
      <c r="N343" s="94"/>
      <c r="O343" s="94"/>
      <c r="P343" s="94"/>
      <c r="Q343" s="94"/>
      <c r="R343" s="94"/>
    </row>
    <row r="344" spans="1:18" ht="11.25" customHeight="1" x14ac:dyDescent="0.2">
      <c r="A344" s="16">
        <v>2021</v>
      </c>
      <c r="B344" s="108"/>
      <c r="C344" s="108"/>
      <c r="D344" s="108"/>
      <c r="E344" s="108"/>
      <c r="F344" s="108"/>
      <c r="G344" s="108"/>
      <c r="H344" s="108"/>
      <c r="I344" s="108"/>
      <c r="J344" s="108"/>
      <c r="K344" s="108"/>
      <c r="L344" s="108"/>
      <c r="N344" s="94"/>
      <c r="O344" s="94"/>
      <c r="P344" s="94"/>
      <c r="Q344" s="94"/>
      <c r="R344" s="94"/>
    </row>
    <row r="345" spans="1:18" ht="11.25" customHeight="1" x14ac:dyDescent="0.2">
      <c r="A345" s="16" t="s">
        <v>225</v>
      </c>
      <c r="B345" s="108">
        <v>5.23</v>
      </c>
      <c r="C345" s="108">
        <v>44.230000000000004</v>
      </c>
      <c r="D345" s="108">
        <v>160</v>
      </c>
      <c r="E345" s="108">
        <v>594.375</v>
      </c>
      <c r="F345" s="108">
        <f>C345*1.55</f>
        <v>68.556500000000014</v>
      </c>
      <c r="G345" s="108">
        <f>((+D345*13.5)/2000)*100</f>
        <v>108</v>
      </c>
      <c r="H345" s="108">
        <f>((+E345*2.65)/2000)*100</f>
        <v>78.754687500000003</v>
      </c>
      <c r="I345" s="108">
        <f>SUM(F345:H345)/100</f>
        <v>2.5531118750000004</v>
      </c>
      <c r="J345" s="108">
        <f>B345-I345</f>
        <v>2.6768881250000001</v>
      </c>
      <c r="K345" s="108">
        <f t="shared" si="98"/>
        <v>8.4980575396825397</v>
      </c>
      <c r="L345" s="108">
        <f>J345/33.333*100</f>
        <v>8.0307446824468247</v>
      </c>
      <c r="N345" s="94"/>
      <c r="O345" s="94"/>
      <c r="P345" s="94"/>
      <c r="Q345" s="94"/>
      <c r="R345" s="94"/>
    </row>
    <row r="346" spans="1:18" ht="11.25" customHeight="1" x14ac:dyDescent="0.2">
      <c r="A346" s="16" t="s">
        <v>226</v>
      </c>
      <c r="B346" s="108">
        <v>5.56</v>
      </c>
      <c r="C346" s="108">
        <v>45.195</v>
      </c>
      <c r="D346" s="108">
        <v>174.375</v>
      </c>
      <c r="E346" s="108">
        <v>631.625</v>
      </c>
      <c r="F346" s="108">
        <f>C346*1.55</f>
        <v>70.052250000000001</v>
      </c>
      <c r="G346" s="108">
        <f>((+D346*13.5)/2000)*100</f>
        <v>117.703125</v>
      </c>
      <c r="H346" s="108">
        <f>((+E346*2.65)/2000)*100</f>
        <v>83.69031249999999</v>
      </c>
      <c r="I346" s="108">
        <f>SUM(F346:H346)/100</f>
        <v>2.7144568750000002</v>
      </c>
      <c r="J346" s="108">
        <f>B346-I346</f>
        <v>2.8455431249999994</v>
      </c>
      <c r="K346" s="108">
        <f>J346/31.5*100</f>
        <v>9.0334702380952354</v>
      </c>
      <c r="L346" s="108">
        <f>J346/33.333*100</f>
        <v>8.5367147421474208</v>
      </c>
      <c r="N346" s="94"/>
      <c r="O346" s="94"/>
      <c r="P346" s="94"/>
      <c r="Q346" s="94"/>
      <c r="R346" s="94"/>
    </row>
    <row r="347" spans="1:18" ht="11.25" customHeight="1" x14ac:dyDescent="0.2">
      <c r="A347" s="16" t="s">
        <v>227</v>
      </c>
      <c r="B347" s="108">
        <v>5.56</v>
      </c>
      <c r="C347" s="108">
        <v>54</v>
      </c>
      <c r="D347" s="108">
        <v>178.7</v>
      </c>
      <c r="E347" s="108">
        <v>633</v>
      </c>
      <c r="F347" s="108">
        <f>C347*1.55</f>
        <v>83.7</v>
      </c>
      <c r="G347" s="108">
        <f>((+D347*13.5)/2000)*100</f>
        <v>120.62249999999999</v>
      </c>
      <c r="H347" s="108">
        <f>((+E347*2.65)/2000)*100</f>
        <v>83.872500000000002</v>
      </c>
      <c r="I347" s="108">
        <f>SUM(F347:H347)/100</f>
        <v>2.8819499999999998</v>
      </c>
      <c r="J347" s="108">
        <f>B347-I347</f>
        <v>2.6780499999999998</v>
      </c>
      <c r="K347" s="108">
        <f>J347/31.5*100</f>
        <v>8.5017460317460305</v>
      </c>
      <c r="L347" s="108">
        <f>J347/33.333*100</f>
        <v>8.034230342303422</v>
      </c>
      <c r="N347" s="94"/>
      <c r="O347" s="94"/>
      <c r="P347" s="94"/>
      <c r="Q347" s="94"/>
      <c r="R347" s="94"/>
    </row>
    <row r="348" spans="1:18" ht="11.25" customHeight="1" x14ac:dyDescent="0.2">
      <c r="A348" s="16" t="s">
        <v>221</v>
      </c>
      <c r="B348" s="108">
        <v>5.45</v>
      </c>
      <c r="C348" s="108">
        <v>47.808333333333337</v>
      </c>
      <c r="D348" s="108">
        <v>171.02500000000001</v>
      </c>
      <c r="E348" s="108">
        <v>619.66666666666663</v>
      </c>
      <c r="F348" s="108">
        <v>74.102916666666673</v>
      </c>
      <c r="G348" s="108">
        <f>((+D348*13.5)/2000)*100</f>
        <v>115.44187500000001</v>
      </c>
      <c r="H348" s="108">
        <f>((+E348*2.65)/2000)*100</f>
        <v>82.105833333333337</v>
      </c>
      <c r="I348" s="108">
        <f>SUM(F348:H348)/100</f>
        <v>2.7165062500000006</v>
      </c>
      <c r="J348" s="108">
        <f>B348-I348</f>
        <v>2.7334937499999996</v>
      </c>
      <c r="K348" s="108">
        <f t="shared" ref="K348" si="100">J348/31.5*100</f>
        <v>8.677757936507934</v>
      </c>
      <c r="L348" s="108">
        <f>J348/33.333*100</f>
        <v>8.2005632556325558</v>
      </c>
      <c r="N348" s="94"/>
      <c r="O348" s="94"/>
      <c r="P348" s="94"/>
      <c r="Q348" s="94"/>
      <c r="R348" s="94"/>
    </row>
    <row r="349" spans="1:18" ht="11.25" customHeight="1" x14ac:dyDescent="0.2">
      <c r="A349" s="16" t="s">
        <v>228</v>
      </c>
      <c r="B349" s="108">
        <v>6.27</v>
      </c>
      <c r="C349" s="108">
        <v>60.5</v>
      </c>
      <c r="D349" s="108">
        <v>173.75</v>
      </c>
      <c r="E349" s="108">
        <v>611.25</v>
      </c>
      <c r="F349" s="108">
        <f t="shared" ref="F349:F354" si="101">C349*1.55</f>
        <v>93.775000000000006</v>
      </c>
      <c r="G349" s="108">
        <f t="shared" ref="G349:G357" si="102">((+D349*13.5)/2000)*100</f>
        <v>117.28125</v>
      </c>
      <c r="H349" s="108">
        <f t="shared" ref="H349:H354" si="103">((+E349*2.65)/2000)*100</f>
        <v>80.990625000000009</v>
      </c>
      <c r="I349" s="108">
        <f t="shared" ref="I349:I354" si="104">SUM(F349:H349)/100</f>
        <v>2.9204687499999999</v>
      </c>
      <c r="J349" s="108">
        <f t="shared" ref="J349:J354" si="105">B349-I349</f>
        <v>3.3495312499999996</v>
      </c>
      <c r="K349" s="108">
        <f t="shared" ref="K349:K354" si="106">J349/31.5*100</f>
        <v>10.633432539682538</v>
      </c>
      <c r="L349" s="108">
        <f t="shared" ref="L349:L354" si="107">J349/33.333*100</f>
        <v>10.048694236942367</v>
      </c>
      <c r="N349" s="94"/>
      <c r="O349" s="94"/>
      <c r="P349" s="94"/>
      <c r="Q349" s="94"/>
      <c r="R349" s="94"/>
    </row>
    <row r="350" spans="1:18" ht="11.25" customHeight="1" x14ac:dyDescent="0.2">
      <c r="A350" s="16" t="s">
        <v>229</v>
      </c>
      <c r="B350" s="108">
        <v>7.08</v>
      </c>
      <c r="C350" s="108">
        <v>70</v>
      </c>
      <c r="D350" s="108">
        <v>195.625</v>
      </c>
      <c r="E350" s="108">
        <v>588.75</v>
      </c>
      <c r="F350" s="108">
        <f t="shared" si="101"/>
        <v>108.5</v>
      </c>
      <c r="G350" s="108">
        <f t="shared" si="102"/>
        <v>132.046875</v>
      </c>
      <c r="H350" s="108">
        <f t="shared" si="103"/>
        <v>78.009375000000006</v>
      </c>
      <c r="I350" s="108">
        <f t="shared" si="104"/>
        <v>3.1855624999999996</v>
      </c>
      <c r="J350" s="108">
        <f t="shared" si="105"/>
        <v>3.8944375000000004</v>
      </c>
      <c r="K350" s="108">
        <f t="shared" si="106"/>
        <v>12.363293650793652</v>
      </c>
      <c r="L350" s="108">
        <f t="shared" si="107"/>
        <v>11.683429334293345</v>
      </c>
      <c r="N350" s="94"/>
      <c r="O350" s="94"/>
      <c r="P350" s="94"/>
      <c r="Q350" s="94"/>
      <c r="R350" s="94"/>
    </row>
    <row r="351" spans="1:18" ht="11.25" customHeight="1" x14ac:dyDescent="0.2">
      <c r="A351" s="83" t="s">
        <v>230</v>
      </c>
      <c r="B351" s="108">
        <v>6.81</v>
      </c>
      <c r="C351" s="108">
        <v>67.75</v>
      </c>
      <c r="D351" s="108">
        <v>172.5</v>
      </c>
      <c r="E351" s="108">
        <v>539</v>
      </c>
      <c r="F351" s="108">
        <f t="shared" si="101"/>
        <v>105.0125</v>
      </c>
      <c r="G351" s="108">
        <f t="shared" si="102"/>
        <v>116.4375</v>
      </c>
      <c r="H351" s="108">
        <f t="shared" si="103"/>
        <v>71.417500000000004</v>
      </c>
      <c r="I351" s="108">
        <f t="shared" si="104"/>
        <v>2.9286750000000001</v>
      </c>
      <c r="J351" s="108">
        <f t="shared" si="105"/>
        <v>3.8813249999999995</v>
      </c>
      <c r="K351" s="108">
        <f t="shared" si="106"/>
        <v>12.321666666666665</v>
      </c>
      <c r="L351" s="108">
        <f t="shared" si="107"/>
        <v>11.644091440914409</v>
      </c>
      <c r="N351" s="94"/>
      <c r="O351" s="94"/>
      <c r="P351" s="94"/>
      <c r="Q351" s="94"/>
      <c r="R351" s="94"/>
    </row>
    <row r="352" spans="1:18" ht="11.25" customHeight="1" x14ac:dyDescent="0.2">
      <c r="A352" s="16" t="s">
        <v>222</v>
      </c>
      <c r="B352" s="108">
        <v>6.72</v>
      </c>
      <c r="C352" s="108">
        <v>66.083333333333329</v>
      </c>
      <c r="D352" s="108">
        <v>180.625</v>
      </c>
      <c r="E352" s="108">
        <v>579.66666666666663</v>
      </c>
      <c r="F352" s="108">
        <f t="shared" si="101"/>
        <v>102.42916666666666</v>
      </c>
      <c r="G352" s="108">
        <f>((+D352*13.5)/2000)*100</f>
        <v>121.921875</v>
      </c>
      <c r="H352" s="108">
        <f>((+E352*2.65)/2000)*100</f>
        <v>76.805833333333325</v>
      </c>
      <c r="I352" s="108">
        <f>SUM(F352:H352)/100</f>
        <v>3.0115687500000003</v>
      </c>
      <c r="J352" s="108">
        <f>B352-I352</f>
        <v>3.7084312499999994</v>
      </c>
      <c r="K352" s="108">
        <f t="shared" si="106"/>
        <v>11.772797619047617</v>
      </c>
      <c r="L352" s="108">
        <f>J352/33.333*100</f>
        <v>11.125405004050039</v>
      </c>
      <c r="N352" s="94"/>
      <c r="O352" s="94"/>
      <c r="P352" s="94"/>
      <c r="Q352" s="94"/>
      <c r="R352" s="94"/>
    </row>
    <row r="353" spans="1:18" ht="11.25" customHeight="1" x14ac:dyDescent="0.2">
      <c r="A353" s="16" t="s">
        <v>231</v>
      </c>
      <c r="B353" s="108">
        <v>6.49</v>
      </c>
      <c r="C353" s="108">
        <f>+(65.05+67.7)/2</f>
        <v>66.375</v>
      </c>
      <c r="D353" s="108">
        <v>135.25</v>
      </c>
      <c r="E353" s="108">
        <v>495</v>
      </c>
      <c r="F353" s="108">
        <f t="shared" si="101"/>
        <v>102.88125000000001</v>
      </c>
      <c r="G353" s="108">
        <f t="shared" si="102"/>
        <v>91.293749999999989</v>
      </c>
      <c r="H353" s="108">
        <f t="shared" si="103"/>
        <v>65.587500000000006</v>
      </c>
      <c r="I353" s="108">
        <f t="shared" si="104"/>
        <v>2.5976250000000003</v>
      </c>
      <c r="J353" s="108">
        <f t="shared" si="105"/>
        <v>3.8923749999999999</v>
      </c>
      <c r="K353" s="108">
        <f t="shared" si="106"/>
        <v>12.356746031746031</v>
      </c>
      <c r="L353" s="108">
        <f t="shared" si="107"/>
        <v>11.677241772417725</v>
      </c>
      <c r="N353" s="94"/>
      <c r="O353" s="94"/>
      <c r="P353" s="94"/>
      <c r="Q353" s="94"/>
      <c r="R353" s="94"/>
    </row>
    <row r="354" spans="1:18" ht="11.25" customHeight="1" x14ac:dyDescent="0.2">
      <c r="A354" s="16" t="s">
        <v>232</v>
      </c>
      <c r="B354" s="108">
        <v>6.43</v>
      </c>
      <c r="C354" s="108">
        <v>63.3</v>
      </c>
      <c r="D354" s="139">
        <f>+(138+141.2)/2</f>
        <v>139.6</v>
      </c>
      <c r="E354" s="139">
        <f>+(489+519)/2</f>
        <v>504</v>
      </c>
      <c r="F354" s="108">
        <f t="shared" si="101"/>
        <v>98.114999999999995</v>
      </c>
      <c r="G354" s="108">
        <f t="shared" si="102"/>
        <v>94.22999999999999</v>
      </c>
      <c r="H354" s="108">
        <f t="shared" si="103"/>
        <v>66.78</v>
      </c>
      <c r="I354" s="108">
        <f t="shared" si="104"/>
        <v>2.5912500000000001</v>
      </c>
      <c r="J354" s="108">
        <f t="shared" si="105"/>
        <v>3.8387499999999997</v>
      </c>
      <c r="K354" s="108">
        <f t="shared" si="106"/>
        <v>12.186507936507935</v>
      </c>
      <c r="L354" s="108">
        <f t="shared" si="107"/>
        <v>11.516365163651637</v>
      </c>
      <c r="N354" s="94"/>
      <c r="O354" s="94"/>
      <c r="P354" s="94"/>
      <c r="Q354" s="94"/>
      <c r="R354" s="94"/>
    </row>
    <row r="355" spans="1:18" ht="11.25" customHeight="1" x14ac:dyDescent="0.2">
      <c r="A355" s="16" t="s">
        <v>233</v>
      </c>
      <c r="B355" s="108">
        <v>5.35</v>
      </c>
      <c r="C355" s="108">
        <f>+(52.89+54.58)/2</f>
        <v>53.734999999999999</v>
      </c>
      <c r="D355" s="108">
        <f>(140+156.75)/2</f>
        <v>148.375</v>
      </c>
      <c r="E355" s="139">
        <f>+(503.75+532.5)/2</f>
        <v>518.125</v>
      </c>
      <c r="F355" s="108">
        <f>C355*1.55</f>
        <v>83.289249999999996</v>
      </c>
      <c r="G355" s="108">
        <f t="shared" si="102"/>
        <v>100.153125</v>
      </c>
      <c r="H355" s="108">
        <f t="shared" ref="H355:H360" si="108">((+E355*2.65)/2000)*100</f>
        <v>68.651562499999997</v>
      </c>
      <c r="I355" s="108">
        <f t="shared" ref="I355:I360" si="109">SUM(F355:H355)/100</f>
        <v>2.5209393749999998</v>
      </c>
      <c r="J355" s="108">
        <f t="shared" ref="J355:J360" si="110">B355-I355</f>
        <v>2.8290606249999999</v>
      </c>
      <c r="K355" s="108">
        <f>J355/31.5*100</f>
        <v>8.98114484126984</v>
      </c>
      <c r="L355" s="108">
        <f t="shared" ref="L355:L360" si="111">J355/33.333*100</f>
        <v>8.4872667476674764</v>
      </c>
      <c r="N355" s="94"/>
      <c r="O355" s="94"/>
      <c r="P355" s="94"/>
      <c r="Q355" s="94"/>
      <c r="R355" s="94"/>
    </row>
    <row r="356" spans="1:18" ht="11.25" customHeight="1" x14ac:dyDescent="0.2">
      <c r="A356" s="16" t="s">
        <v>223</v>
      </c>
      <c r="B356" s="108">
        <v>6.09</v>
      </c>
      <c r="C356" s="108">
        <v>61.136666666666677</v>
      </c>
      <c r="D356" s="108">
        <v>141.07500000000002</v>
      </c>
      <c r="E356" s="139">
        <v>505.70833333333331</v>
      </c>
      <c r="F356" s="108">
        <v>94.761833333333342</v>
      </c>
      <c r="G356" s="108">
        <f>((+D356*13.5)/2000)*100</f>
        <v>95.225625000000008</v>
      </c>
      <c r="H356" s="108">
        <f t="shared" si="108"/>
        <v>67.006354166666668</v>
      </c>
      <c r="I356" s="108">
        <f t="shared" si="109"/>
        <v>2.5699381249999997</v>
      </c>
      <c r="J356" s="108">
        <f t="shared" si="110"/>
        <v>3.5200618750000001</v>
      </c>
      <c r="K356" s="108">
        <f t="shared" ref="K356" si="112">J356/31.5*100</f>
        <v>11.174799603174604</v>
      </c>
      <c r="L356" s="108">
        <f t="shared" si="111"/>
        <v>10.56029122791228</v>
      </c>
      <c r="N356" s="94"/>
      <c r="O356" s="94"/>
      <c r="P356" s="94"/>
      <c r="Q356" s="94"/>
      <c r="R356" s="94"/>
    </row>
    <row r="357" spans="1:18" ht="11.25" customHeight="1" x14ac:dyDescent="0.2">
      <c r="A357" s="16" t="s">
        <v>234</v>
      </c>
      <c r="B357" s="108">
        <v>5.37</v>
      </c>
      <c r="C357" s="108">
        <f>(55.25+57.81)/2</f>
        <v>56.53</v>
      </c>
      <c r="D357" s="108">
        <f>(153.75+160)/2</f>
        <v>156.875</v>
      </c>
      <c r="E357" s="139">
        <f>(513.75+546.25)/2</f>
        <v>530</v>
      </c>
      <c r="F357" s="108">
        <f>C357*1.55</f>
        <v>87.621499999999997</v>
      </c>
      <c r="G357" s="108">
        <f t="shared" si="102"/>
        <v>105.890625</v>
      </c>
      <c r="H357" s="108">
        <f t="shared" si="108"/>
        <v>70.225000000000009</v>
      </c>
      <c r="I357" s="108">
        <f t="shared" si="109"/>
        <v>2.6373712499999997</v>
      </c>
      <c r="J357" s="108">
        <f t="shared" si="110"/>
        <v>2.7326287500000004</v>
      </c>
      <c r="K357" s="108">
        <f>J357/31.5*100</f>
        <v>8.6750119047619059</v>
      </c>
      <c r="L357" s="108">
        <f t="shared" si="111"/>
        <v>8.1979682296822975</v>
      </c>
      <c r="N357" s="94"/>
      <c r="O357" s="94"/>
      <c r="P357" s="94"/>
      <c r="Q357" s="94"/>
      <c r="R357" s="94"/>
    </row>
    <row r="358" spans="1:18" ht="11.25" customHeight="1" x14ac:dyDescent="0.2">
      <c r="A358" s="16" t="s">
        <v>235</v>
      </c>
      <c r="B358" s="108">
        <v>5.8</v>
      </c>
      <c r="C358" s="108">
        <f>(56.25+59.99)/2</f>
        <v>58.120000000000005</v>
      </c>
      <c r="D358" s="108">
        <f>(168+180)/2</f>
        <v>174</v>
      </c>
      <c r="E358" s="139">
        <f>(540+585)/2</f>
        <v>562.5</v>
      </c>
      <c r="F358" s="108">
        <f>C358*1.55</f>
        <v>90.086000000000013</v>
      </c>
      <c r="G358" s="108">
        <f>((+D358*13.5)/2000)*100</f>
        <v>117.45000000000002</v>
      </c>
      <c r="H358" s="108">
        <f t="shared" si="108"/>
        <v>74.53125</v>
      </c>
      <c r="I358" s="108">
        <f t="shared" si="109"/>
        <v>2.8206725000000006</v>
      </c>
      <c r="J358" s="108">
        <f t="shared" si="110"/>
        <v>2.9793274999999992</v>
      </c>
      <c r="K358" s="108">
        <f>J358/31.5*100</f>
        <v>9.4581825396825376</v>
      </c>
      <c r="L358" s="108">
        <f t="shared" si="111"/>
        <v>8.9380718807188053</v>
      </c>
      <c r="N358" s="94"/>
      <c r="O358" s="94"/>
      <c r="P358" s="94"/>
      <c r="Q358" s="94"/>
      <c r="R358" s="94"/>
    </row>
    <row r="359" spans="1:18" ht="11.25" customHeight="1" x14ac:dyDescent="0.2">
      <c r="A359" s="16" t="s">
        <v>236</v>
      </c>
      <c r="B359" s="108">
        <v>6.03</v>
      </c>
      <c r="C359" s="108">
        <f>(53.5+57.19)/2</f>
        <v>55.344999999999999</v>
      </c>
      <c r="D359" s="108">
        <f>(180+186.67)/2</f>
        <v>183.33499999999998</v>
      </c>
      <c r="E359" s="139">
        <f>(581.67+601.67)/2</f>
        <v>591.66999999999996</v>
      </c>
      <c r="F359" s="108">
        <f>C359*1.55</f>
        <v>85.784750000000003</v>
      </c>
      <c r="G359" s="108">
        <f>((+D359*13.5)/2000)*100</f>
        <v>123.75112499999999</v>
      </c>
      <c r="H359" s="108">
        <f t="shared" si="108"/>
        <v>78.396274999999989</v>
      </c>
      <c r="I359" s="108">
        <f t="shared" si="109"/>
        <v>2.8793214999999996</v>
      </c>
      <c r="J359" s="108">
        <f t="shared" si="110"/>
        <v>3.1506785000000006</v>
      </c>
      <c r="K359" s="108">
        <f>J359/31.5*100</f>
        <v>10.002153968253969</v>
      </c>
      <c r="L359" s="108">
        <f t="shared" si="111"/>
        <v>9.4521300213002153</v>
      </c>
      <c r="N359" s="94"/>
      <c r="O359" s="94"/>
      <c r="P359" s="94"/>
      <c r="Q359" s="94"/>
      <c r="R359" s="94"/>
    </row>
    <row r="360" spans="1:18" ht="11.25" customHeight="1" x14ac:dyDescent="0.2">
      <c r="A360" s="16" t="s">
        <v>224</v>
      </c>
      <c r="B360" s="108">
        <f>AVERAGE(B357:B359)</f>
        <v>5.7333333333333334</v>
      </c>
      <c r="C360" s="108">
        <f t="shared" ref="C360:F360" si="113">AVERAGE(C357:C359)</f>
        <v>56.664999999999999</v>
      </c>
      <c r="D360" s="108">
        <f t="shared" si="113"/>
        <v>171.40333333333334</v>
      </c>
      <c r="E360" s="108">
        <f t="shared" si="113"/>
        <v>561.39</v>
      </c>
      <c r="F360" s="108">
        <f t="shared" si="113"/>
        <v>87.830750000000009</v>
      </c>
      <c r="G360" s="108">
        <f>((+D360*13.5)/2000)*100</f>
        <v>115.69725000000003</v>
      </c>
      <c r="H360" s="108">
        <f t="shared" si="108"/>
        <v>74.384174999999999</v>
      </c>
      <c r="I360" s="108">
        <f t="shared" si="109"/>
        <v>2.7791217500000003</v>
      </c>
      <c r="J360" s="108">
        <f t="shared" si="110"/>
        <v>2.9542115833333331</v>
      </c>
      <c r="K360" s="108">
        <f t="shared" ref="K360" si="114">J360/31.5*100</f>
        <v>9.3784494708994703</v>
      </c>
      <c r="L360" s="108">
        <f t="shared" si="111"/>
        <v>8.8627233772337721</v>
      </c>
    </row>
    <row r="361" spans="1:18" ht="11.25" customHeight="1" x14ac:dyDescent="0.2">
      <c r="A361" s="16">
        <v>2022</v>
      </c>
      <c r="B361" s="108"/>
      <c r="C361" s="108"/>
      <c r="D361" s="108"/>
      <c r="E361" s="108"/>
      <c r="F361" s="108"/>
      <c r="G361" s="108"/>
      <c r="H361" s="108"/>
      <c r="I361" s="108"/>
      <c r="J361" s="108"/>
      <c r="K361" s="108"/>
      <c r="L361" s="108"/>
    </row>
    <row r="362" spans="1:18" ht="11.25" customHeight="1" x14ac:dyDescent="0.2">
      <c r="A362" s="16" t="s">
        <v>225</v>
      </c>
      <c r="B362" s="108">
        <v>6.16</v>
      </c>
      <c r="C362" s="108">
        <f>(53.4+57.91)/2</f>
        <v>55.655000000000001</v>
      </c>
      <c r="D362" s="108">
        <f>(183.75+198.75)/2</f>
        <v>191.25</v>
      </c>
      <c r="E362" s="108">
        <f>(588.75+631.25)/2</f>
        <v>610</v>
      </c>
      <c r="F362" s="108">
        <f>C362*1.55</f>
        <v>86.265250000000009</v>
      </c>
      <c r="G362" s="108">
        <f>((+D362*13.5)/2000)*100</f>
        <v>129.09375</v>
      </c>
      <c r="H362" s="108">
        <f>((+E362*2.65)/2000)*100</f>
        <v>80.825000000000003</v>
      </c>
      <c r="I362" s="108">
        <f>SUM(F362:H362)/100</f>
        <v>2.9618400000000005</v>
      </c>
      <c r="J362" s="108">
        <f>B362-I362</f>
        <v>3.1981599999999997</v>
      </c>
      <c r="K362" s="108">
        <f>J362/31.5*100</f>
        <v>10.152888888888887</v>
      </c>
      <c r="L362" s="108">
        <f>J362/33.333*100</f>
        <v>9.5945759457594573</v>
      </c>
    </row>
    <row r="363" spans="1:18" ht="11.25" customHeight="1" x14ac:dyDescent="0.2">
      <c r="A363" s="16" t="s">
        <v>226</v>
      </c>
      <c r="B363" s="108">
        <v>6.54</v>
      </c>
      <c r="C363" s="108">
        <v>60.056666666666672</v>
      </c>
      <c r="D363" s="108">
        <v>194.83333333333334</v>
      </c>
      <c r="E363" s="108">
        <v>610.62666666666667</v>
      </c>
      <c r="F363" s="108">
        <f>C363*1.55</f>
        <v>93.08783333333335</v>
      </c>
      <c r="G363" s="108">
        <f>((+D363*13.5)/2000)*100</f>
        <v>131.51250000000002</v>
      </c>
      <c r="H363" s="108">
        <f>((+E363*2.65)/2000)*100</f>
        <v>80.908033333333336</v>
      </c>
      <c r="I363" s="108">
        <f>SUM(F363:H363)/100</f>
        <v>3.055083666666667</v>
      </c>
      <c r="J363" s="108">
        <f>B363-I363</f>
        <v>3.4849163333333331</v>
      </c>
      <c r="K363" s="108">
        <f>J363/31.5*100</f>
        <v>11.063226455026454</v>
      </c>
      <c r="L363" s="108">
        <f>J363/33.333*100</f>
        <v>10.454853548535485</v>
      </c>
    </row>
    <row r="364" spans="1:18" ht="11.25" customHeight="1" x14ac:dyDescent="0.2">
      <c r="A364" s="16" t="s">
        <v>227</v>
      </c>
      <c r="B364" s="108">
        <v>7.46</v>
      </c>
      <c r="C364" s="108">
        <v>68</v>
      </c>
      <c r="D364" s="108">
        <v>221.07249999999999</v>
      </c>
      <c r="E364" s="108">
        <v>669.95749999999998</v>
      </c>
      <c r="F364" s="108">
        <f>C364*1.55</f>
        <v>105.4</v>
      </c>
      <c r="G364" s="108">
        <f>((+D364*13.5)/2000)*100</f>
        <v>149.22393749999998</v>
      </c>
      <c r="H364" s="108">
        <f>((+E364*2.65)/2000)*100</f>
        <v>88.769368749999984</v>
      </c>
      <c r="I364" s="108">
        <f>SUM(F364:H364)/100</f>
        <v>3.4339330624999995</v>
      </c>
      <c r="J364" s="108">
        <f>B364-I364</f>
        <v>4.0260669375000004</v>
      </c>
      <c r="K364" s="108">
        <f>J364/31.5*100</f>
        <v>12.781164880952383</v>
      </c>
      <c r="L364" s="108">
        <f>J364/33.333*100</f>
        <v>12.078321595715959</v>
      </c>
    </row>
    <row r="365" spans="1:18" ht="11.25" customHeight="1" x14ac:dyDescent="0.2">
      <c r="A365" s="16" t="s">
        <v>221</v>
      </c>
      <c r="B365" s="108">
        <f>AVERAGE(B362:B364)</f>
        <v>6.72</v>
      </c>
      <c r="C365" s="108">
        <f t="shared" ref="C365:E365" si="115">AVERAGE(C362:C364)</f>
        <v>61.237222222222222</v>
      </c>
      <c r="D365" s="108">
        <f t="shared" si="115"/>
        <v>202.38527777777779</v>
      </c>
      <c r="E365" s="108">
        <f t="shared" si="115"/>
        <v>630.19472222222214</v>
      </c>
      <c r="F365" s="108">
        <f t="shared" ref="F365" si="116">C365*1.55</f>
        <v>94.91769444444445</v>
      </c>
      <c r="G365" s="108">
        <f t="shared" ref="G365" si="117">((+D365*13.5)/2000)*100</f>
        <v>136.6100625</v>
      </c>
      <c r="H365" s="108">
        <f t="shared" ref="H365" si="118">((+E365*2.65)/2000)*100</f>
        <v>83.500800694444436</v>
      </c>
      <c r="I365" s="108">
        <f t="shared" ref="I365" si="119">SUM(F365:H365)/100</f>
        <v>3.1502855763888884</v>
      </c>
      <c r="J365" s="108">
        <f t="shared" ref="J365" si="120">B365-I365</f>
        <v>3.5697144236111114</v>
      </c>
      <c r="K365" s="108">
        <f t="shared" ref="K365" si="121">J365/31.5*100</f>
        <v>11.332426741622575</v>
      </c>
      <c r="L365" s="108">
        <f t="shared" ref="L365" si="122">J365/33.333*100</f>
        <v>10.709250363336968</v>
      </c>
    </row>
    <row r="366" spans="1:18" ht="11.25" customHeight="1" x14ac:dyDescent="0.2">
      <c r="A366" s="16" t="s">
        <v>228</v>
      </c>
      <c r="B366" s="108">
        <v>7.93</v>
      </c>
      <c r="C366" s="108">
        <v>72.4375</v>
      </c>
      <c r="D366" s="108">
        <v>230.02250000000001</v>
      </c>
      <c r="E366" s="108">
        <v>688.57999999999993</v>
      </c>
      <c r="F366" s="108">
        <f>C366*1.55</f>
        <v>112.278125</v>
      </c>
      <c r="G366" s="108">
        <f>((+D366*13.5)/2000)*100</f>
        <v>155.2651875</v>
      </c>
      <c r="H366" s="108">
        <f>((+E366*2.65)/2000)*100</f>
        <v>91.23684999999999</v>
      </c>
      <c r="I366" s="108">
        <f>SUM(F366:H366)/100</f>
        <v>3.587801625</v>
      </c>
      <c r="J366" s="108">
        <f>B366-I366</f>
        <v>4.3421983749999997</v>
      </c>
      <c r="K366" s="108">
        <f>J366/31.5*100</f>
        <v>13.784756746031746</v>
      </c>
      <c r="L366" s="108">
        <f>J366/33.333*100</f>
        <v>13.026725392253921</v>
      </c>
    </row>
    <row r="367" spans="1:18" ht="11.25" customHeight="1" x14ac:dyDescent="0.2">
      <c r="A367" s="16" t="s">
        <v>229</v>
      </c>
      <c r="B367" s="108">
        <v>8.0399999999999991</v>
      </c>
      <c r="C367" s="108">
        <v>77.802499999999995</v>
      </c>
      <c r="D367" s="108">
        <v>226.79</v>
      </c>
      <c r="E367" s="108">
        <v>661.16250000000002</v>
      </c>
      <c r="F367" s="108">
        <f>C367*1.55</f>
        <v>120.593875</v>
      </c>
      <c r="G367" s="108">
        <f>((+D367*13.5)/2000)*100</f>
        <v>153.08324999999999</v>
      </c>
      <c r="H367" s="108">
        <f>((+E367*2.65)/2000)*100</f>
        <v>87.604031250000006</v>
      </c>
      <c r="I367" s="108">
        <f>SUM(F367:H367)/100</f>
        <v>3.6128115624999997</v>
      </c>
      <c r="J367" s="108">
        <f>B367-I367</f>
        <v>4.4271884374999999</v>
      </c>
      <c r="K367" s="108">
        <f>J367/31.5*100</f>
        <v>14.054566468253968</v>
      </c>
      <c r="L367" s="108">
        <f>J367/33.333*100</f>
        <v>13.281698129481295</v>
      </c>
    </row>
    <row r="368" spans="1:18" ht="11.25" customHeight="1" x14ac:dyDescent="0.2">
      <c r="A368" s="83" t="s">
        <v>230</v>
      </c>
      <c r="B368" s="108">
        <v>7.95</v>
      </c>
      <c r="C368" s="108">
        <v>74.5</v>
      </c>
      <c r="D368" s="108">
        <v>216.18666666666664</v>
      </c>
      <c r="E368" s="108">
        <v>632.30666666666673</v>
      </c>
      <c r="F368" s="108">
        <f>C368*1.55</f>
        <v>115.47500000000001</v>
      </c>
      <c r="G368" s="108">
        <f>((+D368*13.5)/2000)*100</f>
        <v>145.92599999999999</v>
      </c>
      <c r="H368" s="108">
        <f>((+E368*2.65)/2000)*100</f>
        <v>83.780633333333341</v>
      </c>
      <c r="I368" s="108">
        <f>SUM(F368:H368)/100</f>
        <v>3.4518163333333338</v>
      </c>
      <c r="J368" s="108">
        <f>B368-I368</f>
        <v>4.4981836666666659</v>
      </c>
      <c r="K368" s="108">
        <f>J368/31.5*100</f>
        <v>14.279948148148144</v>
      </c>
      <c r="L368" s="108">
        <f>J368/33.333*100</f>
        <v>13.494685946859466</v>
      </c>
    </row>
    <row r="369" spans="1:12" ht="11.25" customHeight="1" x14ac:dyDescent="0.2">
      <c r="A369" s="16" t="s">
        <v>222</v>
      </c>
      <c r="B369" s="108">
        <f>AVERAGE(B366:B368)</f>
        <v>7.9733333333333327</v>
      </c>
      <c r="C369" s="108">
        <f t="shared" ref="C369:E369" si="123">AVERAGE(C366:C368)</f>
        <v>74.913333333333341</v>
      </c>
      <c r="D369" s="108">
        <f t="shared" si="123"/>
        <v>224.33305555555555</v>
      </c>
      <c r="E369" s="108">
        <f t="shared" si="123"/>
        <v>660.6830555555556</v>
      </c>
      <c r="F369" s="108">
        <f t="shared" ref="F369" si="124">C369*1.55</f>
        <v>116.11566666666668</v>
      </c>
      <c r="G369" s="108">
        <f t="shared" ref="G369" si="125">((+D369*13.5)/2000)*100</f>
        <v>151.4248125</v>
      </c>
      <c r="H369" s="108">
        <f t="shared" ref="H369" si="126">((+E369*2.65)/2000)*100</f>
        <v>87.540504861111117</v>
      </c>
      <c r="I369" s="108">
        <f t="shared" ref="I369" si="127">SUM(F369:H369)/100</f>
        <v>3.5508098402777777</v>
      </c>
      <c r="J369" s="108">
        <f t="shared" ref="J369" si="128">B369-I369</f>
        <v>4.4225234930555555</v>
      </c>
      <c r="K369" s="108">
        <f t="shared" ref="K369" si="129">J369/31.5*100</f>
        <v>14.039757120811286</v>
      </c>
      <c r="L369" s="108">
        <f t="shared" ref="L369" si="130">J369/33.333*100</f>
        <v>13.26770315619823</v>
      </c>
    </row>
    <row r="370" spans="1:12" ht="11.25" customHeight="1" x14ac:dyDescent="0.2">
      <c r="A370" s="16" t="s">
        <v>231</v>
      </c>
      <c r="B370" s="108">
        <v>7.09</v>
      </c>
      <c r="C370" s="108">
        <v>60.75</v>
      </c>
      <c r="D370" s="108">
        <v>190.69749999999999</v>
      </c>
      <c r="E370" s="108">
        <v>643.71500000000003</v>
      </c>
      <c r="F370" s="108">
        <f>C370*1.55</f>
        <v>94.162500000000009</v>
      </c>
      <c r="G370" s="108">
        <f>((+D370*13.5)/2000)*100</f>
        <v>128.72081249999999</v>
      </c>
      <c r="H370" s="108">
        <f>((+E370*2.65)/2000)*100</f>
        <v>85.292237499999999</v>
      </c>
      <c r="I370" s="108">
        <f>SUM(F370:H370)/100</f>
        <v>3.0817554999999999</v>
      </c>
      <c r="J370" s="108">
        <f>B370-I370</f>
        <v>4.0082445</v>
      </c>
      <c r="K370" s="108">
        <f>J370/31.5*100</f>
        <v>12.724585714285713</v>
      </c>
      <c r="L370" s="108">
        <f>J370/33.333*100</f>
        <v>12.024853748537485</v>
      </c>
    </row>
    <row r="371" spans="1:12" ht="11.25" customHeight="1" x14ac:dyDescent="0.2">
      <c r="A371" s="16" t="s">
        <v>232</v>
      </c>
      <c r="B371" s="108">
        <v>6.87</v>
      </c>
      <c r="C371" s="108">
        <v>65.4375</v>
      </c>
      <c r="D371" s="108">
        <v>197.56</v>
      </c>
      <c r="E371" s="108">
        <v>658.19999999999993</v>
      </c>
      <c r="F371" s="108">
        <f>C371*1.55</f>
        <v>101.42812500000001</v>
      </c>
      <c r="G371" s="108">
        <f>((+D371*13.5)/2000)*100</f>
        <v>133.35299999999998</v>
      </c>
      <c r="H371" s="108">
        <f>((+E371*2.65)/2000)*100</f>
        <v>87.211499999999987</v>
      </c>
      <c r="I371" s="108">
        <f>SUM(F371:H371)/100</f>
        <v>3.2199262499999999</v>
      </c>
      <c r="J371" s="108">
        <f>B371-I371</f>
        <v>3.6500737500000002</v>
      </c>
      <c r="K371" s="108">
        <f>J371/31.5*100</f>
        <v>11.587535714285716</v>
      </c>
      <c r="L371" s="108">
        <f>J371/33.333*100</f>
        <v>10.950330753307535</v>
      </c>
    </row>
    <row r="372" spans="1:12" ht="11.25" customHeight="1" x14ac:dyDescent="0.2">
      <c r="A372" s="16" t="s">
        <v>12</v>
      </c>
      <c r="B372" s="108">
        <v>6.98</v>
      </c>
      <c r="C372" s="108">
        <v>63.792500000000004</v>
      </c>
      <c r="D372" s="108">
        <v>226.34999999999997</v>
      </c>
      <c r="E372" s="108">
        <v>660.61</v>
      </c>
      <c r="F372" s="108">
        <f>C372*1.55</f>
        <v>98.878375000000005</v>
      </c>
      <c r="G372" s="108">
        <f>((+D372*13.5)/2000)*100</f>
        <v>152.78624999999997</v>
      </c>
      <c r="H372" s="108">
        <f>((+E372*2.65)/2000)*100</f>
        <v>87.530825000000007</v>
      </c>
      <c r="I372" s="108">
        <f>SUM(F372:H372)/100</f>
        <v>3.3919544999999998</v>
      </c>
      <c r="J372" s="108">
        <f>B372-I372</f>
        <v>3.5880455000000007</v>
      </c>
      <c r="K372" s="108">
        <f>J372/31.5*100</f>
        <v>11.390620634920637</v>
      </c>
      <c r="L372" s="108">
        <f>J372/33.333*100</f>
        <v>10.764244142441427</v>
      </c>
    </row>
    <row r="373" spans="1:12" ht="11.25" customHeight="1" x14ac:dyDescent="0.2">
      <c r="A373" s="16" t="s">
        <v>223</v>
      </c>
      <c r="B373" s="108">
        <f>AVERAGE(B370:B372)</f>
        <v>6.98</v>
      </c>
      <c r="C373" s="108">
        <f t="shared" ref="C373:E373" si="131">AVERAGE(C370:C372)</f>
        <v>63.326666666666675</v>
      </c>
      <c r="D373" s="108">
        <f t="shared" si="131"/>
        <v>204.86916666666664</v>
      </c>
      <c r="E373" s="108">
        <f t="shared" si="131"/>
        <v>654.17500000000007</v>
      </c>
      <c r="F373" s="108">
        <f t="shared" ref="F373" si="132">C373*1.55</f>
        <v>98.15633333333335</v>
      </c>
      <c r="G373" s="108">
        <f t="shared" ref="G373" si="133">((+D373*13.5)/2000)*100</f>
        <v>138.2866875</v>
      </c>
      <c r="H373" s="108">
        <f t="shared" ref="H373" si="134">((+E373*2.65)/2000)*100</f>
        <v>86.678187500000007</v>
      </c>
      <c r="I373" s="108">
        <f t="shared" ref="I373" si="135">SUM(F373:H373)/100</f>
        <v>3.2312120833333338</v>
      </c>
      <c r="J373" s="108">
        <f t="shared" ref="J373" si="136">B373-I373</f>
        <v>3.7487879166666667</v>
      </c>
      <c r="K373" s="108">
        <f t="shared" ref="K373" si="137">J373/31.5*100</f>
        <v>11.90091402116402</v>
      </c>
      <c r="L373" s="108">
        <f t="shared" ref="L373" si="138">J373/33.333*100</f>
        <v>11.246476214762149</v>
      </c>
    </row>
    <row r="374" spans="1:12" ht="11.25" customHeight="1" x14ac:dyDescent="0.2">
      <c r="A374" s="16" t="s">
        <v>11</v>
      </c>
      <c r="B374" s="108">
        <v>6.79</v>
      </c>
      <c r="C374" s="108">
        <v>65.412499999999994</v>
      </c>
      <c r="D374" s="108">
        <v>210.97499999999999</v>
      </c>
      <c r="E374" s="108">
        <v>659.22749999999996</v>
      </c>
      <c r="F374" s="108">
        <f>C374*1.55</f>
        <v>101.389375</v>
      </c>
      <c r="G374" s="108">
        <f>((+D374*13.5)/2000)*100</f>
        <v>142.40812499999998</v>
      </c>
      <c r="H374" s="108">
        <f>((+E374*2.65)/2000)*100</f>
        <v>87.347643749999989</v>
      </c>
      <c r="I374" s="108">
        <f>SUM(F374:H374)/100</f>
        <v>3.3114514374999997</v>
      </c>
      <c r="J374" s="108">
        <f>B374-I374</f>
        <v>3.4785485625000003</v>
      </c>
      <c r="K374" s="108">
        <f>J374/31.5*100</f>
        <v>11.043011309523811</v>
      </c>
      <c r="L374" s="108">
        <f>J374/33.333*100</f>
        <v>10.435750045000452</v>
      </c>
    </row>
    <row r="375" spans="1:12" ht="11.25" customHeight="1" x14ac:dyDescent="0.2">
      <c r="A375" s="16" t="s">
        <v>235</v>
      </c>
      <c r="B375" s="108">
        <v>6.71</v>
      </c>
      <c r="C375" s="108">
        <v>69.75</v>
      </c>
      <c r="D375" s="108">
        <v>204.22000000000003</v>
      </c>
      <c r="E375" s="108">
        <v>658.73666666666668</v>
      </c>
      <c r="F375" s="108">
        <f>C375*1.55</f>
        <v>108.1125</v>
      </c>
      <c r="G375" s="108">
        <f>((+D375*13.5)/2000)*100</f>
        <v>137.84850000000003</v>
      </c>
      <c r="H375" s="108">
        <f>((+E375*2.65)/2000)*100</f>
        <v>87.282608333333329</v>
      </c>
      <c r="I375" s="108">
        <f>SUM(F375:H375)/100</f>
        <v>3.3324360833333331</v>
      </c>
      <c r="J375" s="108">
        <f>B375-I375</f>
        <v>3.3775639166666669</v>
      </c>
      <c r="K375" s="108">
        <f>J375/31.5*100</f>
        <v>10.722425132275132</v>
      </c>
      <c r="L375" s="108">
        <f>J375/33.333*100</f>
        <v>10.132793077930781</v>
      </c>
    </row>
    <row r="376" spans="1:12" ht="11.25" customHeight="1" x14ac:dyDescent="0.2">
      <c r="A376" s="16" t="s">
        <v>236</v>
      </c>
      <c r="B376" s="108">
        <v>6.64</v>
      </c>
      <c r="C376" s="108">
        <v>60</v>
      </c>
      <c r="D376" s="108">
        <v>208.69333333333336</v>
      </c>
      <c r="E376" s="108">
        <v>680.81999999999994</v>
      </c>
      <c r="F376" s="108">
        <f>C376*1.55</f>
        <v>93</v>
      </c>
      <c r="G376" s="108">
        <f>((+D376*13.5)/2000)*100</f>
        <v>140.86800000000002</v>
      </c>
      <c r="H376" s="108">
        <f>((+E376*2.65)/2000)*100</f>
        <v>90.208649999999992</v>
      </c>
      <c r="I376" s="108">
        <f>SUM(F376:H376)/100</f>
        <v>3.2407665000000003</v>
      </c>
      <c r="J376" s="108">
        <f>B376-I376</f>
        <v>3.3992334999999994</v>
      </c>
      <c r="K376" s="108">
        <f>J376/31.5*100</f>
        <v>10.791217460317458</v>
      </c>
      <c r="L376" s="108">
        <f>J376/33.333*100</f>
        <v>10.197802478024778</v>
      </c>
    </row>
    <row r="377" spans="1:12" ht="11.25" customHeight="1" x14ac:dyDescent="0.2">
      <c r="A377" s="16" t="s">
        <v>224</v>
      </c>
      <c r="B377" s="108">
        <f>AVERAGE(B374:B376)</f>
        <v>6.7133333333333338</v>
      </c>
      <c r="C377" s="108">
        <f t="shared" ref="C377:E377" si="139">AVERAGE(C374:C376)</f>
        <v>65.05416666666666</v>
      </c>
      <c r="D377" s="108">
        <f t="shared" si="139"/>
        <v>207.9627777777778</v>
      </c>
      <c r="E377" s="108">
        <f t="shared" si="139"/>
        <v>666.26138888888886</v>
      </c>
      <c r="F377" s="108">
        <f t="shared" ref="F377" si="140">C377*1.55</f>
        <v>100.83395833333333</v>
      </c>
      <c r="G377" s="108">
        <f t="shared" ref="G377" si="141">((+D377*13.5)/2000)*100</f>
        <v>140.374875</v>
      </c>
      <c r="H377" s="108">
        <f t="shared" ref="H377" si="142">((+E377*2.65)/2000)*100</f>
        <v>88.279634027777774</v>
      </c>
      <c r="I377" s="108">
        <f t="shared" ref="I377" si="143">SUM(F377:H377)/100</f>
        <v>3.2948846736111115</v>
      </c>
      <c r="J377" s="108">
        <f t="shared" ref="J377" si="144">B377-I377</f>
        <v>3.4184486597222223</v>
      </c>
      <c r="K377" s="108">
        <f t="shared" ref="K377" si="145">J377/31.5*100</f>
        <v>10.852217967372134</v>
      </c>
      <c r="L377" s="108">
        <f t="shared" ref="L377" si="146">J377/33.333*100</f>
        <v>10.255448533652004</v>
      </c>
    </row>
    <row r="378" spans="1:12" ht="11.25" customHeight="1" x14ac:dyDescent="0.2">
      <c r="A378" s="16">
        <v>2023</v>
      </c>
      <c r="B378" s="108"/>
      <c r="C378" s="108"/>
      <c r="D378" s="108"/>
      <c r="E378" s="108"/>
      <c r="F378" s="108"/>
      <c r="G378" s="108"/>
      <c r="H378" s="108"/>
      <c r="I378" s="108"/>
      <c r="J378" s="108"/>
      <c r="K378" s="108"/>
      <c r="L378" s="108"/>
    </row>
    <row r="379" spans="1:12" ht="11.25" customHeight="1" x14ac:dyDescent="0.2">
      <c r="A379" s="16" t="s">
        <v>225</v>
      </c>
      <c r="B379" s="108">
        <v>6.78</v>
      </c>
      <c r="C379" s="108">
        <v>61</v>
      </c>
      <c r="D379" s="108">
        <v>212.55</v>
      </c>
      <c r="E379" s="108">
        <v>672.68000000000006</v>
      </c>
      <c r="F379" s="108">
        <f>C379*1.55</f>
        <v>94.55</v>
      </c>
      <c r="G379" s="108">
        <f>((+D379*13.5)/2000)*100</f>
        <v>143.47125</v>
      </c>
      <c r="H379" s="108">
        <f>((+E379*2.65)/2000)*100</f>
        <v>89.130099999999999</v>
      </c>
      <c r="I379" s="108">
        <f>SUM(F379:H379)/100</f>
        <v>3.2715134999999997</v>
      </c>
      <c r="J379" s="108">
        <f>B379-I379</f>
        <v>3.5084865000000005</v>
      </c>
      <c r="K379" s="108">
        <f>J379/31.5*100</f>
        <v>11.138052380952383</v>
      </c>
      <c r="L379" s="108">
        <f>J379/33.333*100</f>
        <v>10.525564755647558</v>
      </c>
    </row>
    <row r="380" spans="1:12" ht="11.25" customHeight="1" x14ac:dyDescent="0.2">
      <c r="A380" s="16" t="s">
        <v>226</v>
      </c>
      <c r="B380" s="108">
        <v>6.82</v>
      </c>
      <c r="C380" s="108" t="s">
        <v>310</v>
      </c>
      <c r="D380" s="108">
        <v>212.29</v>
      </c>
      <c r="E380" s="108">
        <v>669.06333333333339</v>
      </c>
      <c r="F380" s="108" t="s">
        <v>310</v>
      </c>
      <c r="G380" s="108">
        <f>((+D380*13.5)/2000)*100</f>
        <v>143.29575</v>
      </c>
      <c r="H380" s="108">
        <f>((+E380*2.65)/2000)*100</f>
        <v>88.650891666666666</v>
      </c>
      <c r="I380" s="108">
        <f>SUM(F380:H380)/100</f>
        <v>2.3194664166666668</v>
      </c>
      <c r="J380" s="108">
        <f>B380-I380</f>
        <v>4.5005335833333335</v>
      </c>
      <c r="K380" s="108">
        <f>J380/31.5*100</f>
        <v>14.287408201058202</v>
      </c>
      <c r="L380" s="108">
        <f>J380/33.333*100</f>
        <v>13.501735767357676</v>
      </c>
    </row>
    <row r="381" spans="1:12" ht="11.25" customHeight="1" x14ac:dyDescent="0.2">
      <c r="A381" s="16" t="s">
        <v>227</v>
      </c>
      <c r="B381" s="108">
        <v>6.49</v>
      </c>
      <c r="C381" s="108" t="s">
        <v>310</v>
      </c>
      <c r="D381" s="108">
        <v>202.97250000000003</v>
      </c>
      <c r="E381" s="108">
        <v>641.03500000000008</v>
      </c>
      <c r="F381" s="108" t="s">
        <v>310</v>
      </c>
      <c r="G381" s="108">
        <f>((+D381*13.5)/2000)*100</f>
        <v>137.0064375</v>
      </c>
      <c r="H381" s="108">
        <f>((+E381*2.65)/2000)*100</f>
        <v>84.937137500000006</v>
      </c>
      <c r="I381" s="108">
        <f>SUM(F381:H381)/100</f>
        <v>2.2194357500000002</v>
      </c>
      <c r="J381" s="108">
        <f>B381-I381</f>
        <v>4.2705642499999996</v>
      </c>
      <c r="K381" s="108">
        <f>J381/31.5*100</f>
        <v>13.557346825396824</v>
      </c>
      <c r="L381" s="108">
        <f>J381/33.333*100</f>
        <v>12.811820868208681</v>
      </c>
    </row>
    <row r="382" spans="1:12" ht="11.25" customHeight="1" x14ac:dyDescent="0.2">
      <c r="A382" s="16" t="s">
        <v>221</v>
      </c>
      <c r="B382" s="108">
        <f>AVERAGE(B379:B381)</f>
        <v>6.6966666666666681</v>
      </c>
      <c r="C382" s="108">
        <f>AVERAGE(C379:C381)</f>
        <v>61</v>
      </c>
      <c r="D382" s="108">
        <f>AVERAGE(D379:D381)</f>
        <v>209.27083333333334</v>
      </c>
      <c r="E382" s="108">
        <f>AVERAGE(E379:E381)</f>
        <v>660.92611111111114</v>
      </c>
      <c r="F382" s="108">
        <f t="shared" ref="F382" si="147">C382*1.55</f>
        <v>94.55</v>
      </c>
      <c r="G382" s="108">
        <f t="shared" ref="G382" si="148">((+D382*13.5)/2000)*100</f>
        <v>141.2578125</v>
      </c>
      <c r="H382" s="108">
        <f t="shared" ref="H382" si="149">((+E382*2.65)/2000)*100</f>
        <v>87.572709722222228</v>
      </c>
      <c r="I382" s="108">
        <f t="shared" ref="I382" si="150">SUM(F382:H382)/100</f>
        <v>3.2338052222222222</v>
      </c>
      <c r="J382" s="108">
        <f t="shared" ref="J382" si="151">B382-I382</f>
        <v>3.4628614444444459</v>
      </c>
      <c r="K382" s="108">
        <f t="shared" ref="K382" si="152">J382/31.5*100</f>
        <v>10.993210934744273</v>
      </c>
      <c r="L382" s="108">
        <f t="shared" ref="L382" si="153">J382/33.333*100</f>
        <v>10.38868822021554</v>
      </c>
    </row>
    <row r="383" spans="1:12" ht="11.25" customHeight="1" x14ac:dyDescent="0.2">
      <c r="A383" s="16" t="s">
        <v>228</v>
      </c>
      <c r="B383" s="108">
        <v>6.66</v>
      </c>
      <c r="C383" s="108" t="s">
        <v>310</v>
      </c>
      <c r="D383" s="108">
        <v>188.12</v>
      </c>
      <c r="E383" s="108">
        <v>596.95249999999999</v>
      </c>
      <c r="F383" s="108" t="s">
        <v>310</v>
      </c>
      <c r="G383" s="108">
        <f>((+D383*13.5)/2000)*100</f>
        <v>126.98099999999999</v>
      </c>
      <c r="H383" s="108">
        <f>((+E383*2.65)/2000)*100</f>
        <v>79.096206249999994</v>
      </c>
      <c r="I383" s="108">
        <f>SUM(F383:H383)/100</f>
        <v>2.0607720624999999</v>
      </c>
      <c r="J383" s="108">
        <f>B383-I383</f>
        <v>4.5992279375000003</v>
      </c>
      <c r="K383" s="108">
        <f>J383/31.5*100</f>
        <v>14.600723611111114</v>
      </c>
      <c r="L383" s="108">
        <f>J383/33.333*100</f>
        <v>13.79782179071791</v>
      </c>
    </row>
    <row r="384" spans="1:12" ht="11.25" customHeight="1" x14ac:dyDescent="0.2">
      <c r="A384" s="16" t="s">
        <v>229</v>
      </c>
      <c r="B384" s="108">
        <v>6.25</v>
      </c>
      <c r="C384" s="108">
        <v>52</v>
      </c>
      <c r="D384" s="108">
        <v>170.55500000000001</v>
      </c>
      <c r="E384" s="108">
        <v>543.08600000000001</v>
      </c>
      <c r="F384" s="108">
        <f>C384*1.55</f>
        <v>80.600000000000009</v>
      </c>
      <c r="G384" s="108">
        <f>((+D384*13.5)/2000)*100</f>
        <v>115.12462500000002</v>
      </c>
      <c r="H384" s="108">
        <f>((+E384*2.65)/2000)*100</f>
        <v>71.958894999999998</v>
      </c>
      <c r="I384" s="108">
        <f>SUM(F384:H384)/100</f>
        <v>2.6768352000000006</v>
      </c>
      <c r="J384" s="108">
        <f>B384-I384</f>
        <v>3.5731647999999994</v>
      </c>
      <c r="K384" s="108">
        <f>J384/31.5*100</f>
        <v>11.343380317460316</v>
      </c>
      <c r="L384" s="108">
        <f>J384/33.333*100</f>
        <v>10.719601596015957</v>
      </c>
    </row>
    <row r="385" spans="1:12" ht="11.25" customHeight="1" x14ac:dyDescent="0.2">
      <c r="A385" s="83" t="s">
        <v>230</v>
      </c>
      <c r="B385" s="108">
        <v>6.41</v>
      </c>
      <c r="C385" s="108" t="s">
        <v>310</v>
      </c>
      <c r="D385" s="108">
        <v>163.73750000000001</v>
      </c>
      <c r="E385" s="108">
        <v>516.83249999999998</v>
      </c>
      <c r="F385" s="108" t="s">
        <v>310</v>
      </c>
      <c r="G385" s="108">
        <f>((+D385*13.5)/2000)*100</f>
        <v>110.5228125</v>
      </c>
      <c r="H385" s="108">
        <f>((+E385*2.65)/2000)*100</f>
        <v>68.480306249999984</v>
      </c>
      <c r="I385" s="108">
        <f>SUM(F385:H385)/100</f>
        <v>1.7900311874999999</v>
      </c>
      <c r="J385" s="108">
        <f>B385-I385</f>
        <v>4.6199688124999998</v>
      </c>
      <c r="K385" s="108">
        <f>J385/31.5*100</f>
        <v>14.666567658730159</v>
      </c>
      <c r="L385" s="108">
        <f>J385/33.333*100</f>
        <v>13.86004503795038</v>
      </c>
    </row>
    <row r="386" spans="1:12" ht="11.25" customHeight="1" x14ac:dyDescent="0.2">
      <c r="A386" s="16" t="s">
        <v>222</v>
      </c>
      <c r="B386" s="108">
        <f>AVERAGE(B383:B385)</f>
        <v>6.44</v>
      </c>
      <c r="C386" s="108">
        <f>AVERAGE(C383:C385)</f>
        <v>52</v>
      </c>
      <c r="D386" s="108">
        <f t="shared" ref="D386:E386" si="154">AVERAGE(D383:D385)</f>
        <v>174.13750000000002</v>
      </c>
      <c r="E386" s="108">
        <f t="shared" si="154"/>
        <v>552.29033333333336</v>
      </c>
      <c r="F386" s="108">
        <f t="shared" ref="F386" si="155">C386*1.55</f>
        <v>80.600000000000009</v>
      </c>
      <c r="G386" s="108">
        <f t="shared" ref="G386" si="156">((+D386*13.5)/2000)*100</f>
        <v>117.54281250000001</v>
      </c>
      <c r="H386" s="108">
        <f t="shared" ref="H386" si="157">((+E386*2.65)/2000)*100</f>
        <v>73.178469166666673</v>
      </c>
      <c r="I386" s="108">
        <f t="shared" ref="I386" si="158">SUM(F386:H386)/100</f>
        <v>2.7132128166666667</v>
      </c>
      <c r="J386" s="108">
        <f t="shared" ref="J386" si="159">B386-I386</f>
        <v>3.7267871833333337</v>
      </c>
      <c r="K386" s="108">
        <f>J386/31.5*100</f>
        <v>11.831070423280424</v>
      </c>
      <c r="L386" s="108">
        <f t="shared" ref="L386" si="160">J386/33.333*100</f>
        <v>11.180473354733548</v>
      </c>
    </row>
    <row r="387" spans="1:12" ht="11.25" customHeight="1" x14ac:dyDescent="0.2">
      <c r="A387" s="16" t="s">
        <v>231</v>
      </c>
      <c r="B387" s="108">
        <v>5.78</v>
      </c>
      <c r="C387" s="108" t="s">
        <v>310</v>
      </c>
      <c r="D387" s="108">
        <v>159.215</v>
      </c>
      <c r="E387" s="108">
        <v>531.72500000000002</v>
      </c>
      <c r="F387" s="108" t="s">
        <v>310</v>
      </c>
      <c r="G387" s="108">
        <f t="shared" ref="G387:G392" si="161">((+D387*13.5)/2000)*100</f>
        <v>107.47012500000001</v>
      </c>
      <c r="H387" s="108">
        <f t="shared" ref="H387:H392" si="162">((+E387*2.65)/2000)*100</f>
        <v>70.453562500000004</v>
      </c>
      <c r="I387" s="108">
        <f t="shared" ref="I387:I392" si="163">SUM(F387:H387)/100</f>
        <v>1.7792368750000003</v>
      </c>
      <c r="J387" s="108">
        <f t="shared" ref="J387:J392" si="164">B387-I387</f>
        <v>4.0007631249999998</v>
      </c>
      <c r="K387" s="108">
        <f t="shared" ref="K387:K392" si="165">J387/31.5*100</f>
        <v>12.700835317460315</v>
      </c>
      <c r="L387" s="108">
        <f t="shared" ref="L387:L392" si="166">J387/33.333*100</f>
        <v>12.002409399093992</v>
      </c>
    </row>
    <row r="388" spans="1:12" ht="11.25" customHeight="1" x14ac:dyDescent="0.2">
      <c r="A388" s="16" t="s">
        <v>232</v>
      </c>
      <c r="B388" s="108">
        <v>5.25</v>
      </c>
      <c r="C388" s="108" t="s">
        <v>310</v>
      </c>
      <c r="D388" s="108">
        <v>154.82666666666668</v>
      </c>
      <c r="E388" s="108">
        <v>547.28666666666675</v>
      </c>
      <c r="F388" s="108" t="s">
        <v>310</v>
      </c>
      <c r="G388" s="108">
        <f t="shared" si="161"/>
        <v>104.50800000000002</v>
      </c>
      <c r="H388" s="108">
        <f t="shared" si="162"/>
        <v>72.515483333333336</v>
      </c>
      <c r="I388" s="108">
        <f t="shared" si="163"/>
        <v>1.7702348333333335</v>
      </c>
      <c r="J388" s="108">
        <f t="shared" si="164"/>
        <v>3.4797651666666667</v>
      </c>
      <c r="K388" s="108">
        <f t="shared" si="165"/>
        <v>11.046873544973545</v>
      </c>
      <c r="L388" s="108">
        <f t="shared" si="166"/>
        <v>10.439399893998941</v>
      </c>
    </row>
    <row r="389" spans="1:12" ht="11.25" customHeight="1" x14ac:dyDescent="0.2">
      <c r="A389" s="16" t="s">
        <v>233</v>
      </c>
      <c r="B389" s="108">
        <v>4.75</v>
      </c>
      <c r="C389" s="108" t="s">
        <v>310</v>
      </c>
      <c r="D389" s="108">
        <v>158.01250000000002</v>
      </c>
      <c r="E389" s="108">
        <v>567.70749999999998</v>
      </c>
      <c r="F389" s="108" t="s">
        <v>310</v>
      </c>
      <c r="G389" s="108">
        <f t="shared" si="161"/>
        <v>106.65843750000002</v>
      </c>
      <c r="H389" s="108">
        <f t="shared" si="162"/>
        <v>75.221243749999999</v>
      </c>
      <c r="I389" s="108">
        <f t="shared" si="163"/>
        <v>1.8187968125000002</v>
      </c>
      <c r="J389" s="108">
        <f t="shared" si="164"/>
        <v>2.9312031874999995</v>
      </c>
      <c r="K389" s="108">
        <f t="shared" si="165"/>
        <v>9.3054069444444423</v>
      </c>
      <c r="L389" s="108">
        <f t="shared" si="166"/>
        <v>8.7936974994749928</v>
      </c>
    </row>
    <row r="390" spans="1:12" ht="11.25" customHeight="1" x14ac:dyDescent="0.2">
      <c r="A390" s="16" t="s">
        <v>223</v>
      </c>
      <c r="B390" s="108">
        <f>AVERAGE(B387:B389)</f>
        <v>5.2600000000000007</v>
      </c>
      <c r="C390" s="108" t="s">
        <v>310</v>
      </c>
      <c r="D390" s="108">
        <f>AVERAGE(D387:D389)</f>
        <v>157.35138888888889</v>
      </c>
      <c r="E390" s="108">
        <f>AVERAGE(E387:E389)</f>
        <v>548.90638888888896</v>
      </c>
      <c r="F390" s="108" t="s">
        <v>310</v>
      </c>
      <c r="G390" s="108">
        <f t="shared" si="161"/>
        <v>106.21218750000001</v>
      </c>
      <c r="H390" s="108">
        <f t="shared" si="162"/>
        <v>72.730096527777789</v>
      </c>
      <c r="I390" s="108">
        <f t="shared" si="163"/>
        <v>1.7894228402777781</v>
      </c>
      <c r="J390" s="108">
        <f t="shared" si="164"/>
        <v>3.4705771597222226</v>
      </c>
      <c r="K390" s="108">
        <f t="shared" si="165"/>
        <v>11.017705268959437</v>
      </c>
      <c r="L390" s="108">
        <f t="shared" si="166"/>
        <v>10.411835597522643</v>
      </c>
    </row>
    <row r="391" spans="1:12" ht="11.25" customHeight="1" x14ac:dyDescent="0.2">
      <c r="A391" s="16" t="s">
        <v>234</v>
      </c>
      <c r="B391" s="108">
        <v>4.75</v>
      </c>
      <c r="C391" s="108" t="s">
        <v>310</v>
      </c>
      <c r="D391" s="108">
        <v>159.38249999999999</v>
      </c>
      <c r="E391" s="108">
        <v>568.92250000000001</v>
      </c>
      <c r="F391" s="108" t="s">
        <v>310</v>
      </c>
      <c r="G391" s="108">
        <f t="shared" si="161"/>
        <v>107.58318749999998</v>
      </c>
      <c r="H391" s="108">
        <f t="shared" si="162"/>
        <v>75.382231250000004</v>
      </c>
      <c r="I391" s="108">
        <f t="shared" si="163"/>
        <v>1.8296541874999996</v>
      </c>
      <c r="J391" s="108">
        <f t="shared" si="164"/>
        <v>2.9203458125000004</v>
      </c>
      <c r="K391" s="108">
        <f t="shared" si="165"/>
        <v>9.2709390873015884</v>
      </c>
      <c r="L391" s="108">
        <f t="shared" si="166"/>
        <v>8.7611250487504879</v>
      </c>
    </row>
    <row r="392" spans="1:12" ht="11.25" customHeight="1" x14ac:dyDescent="0.2">
      <c r="A392" s="16" t="s">
        <v>235</v>
      </c>
      <c r="B392" s="108">
        <v>4.62</v>
      </c>
      <c r="C392" s="108" t="s">
        <v>310</v>
      </c>
      <c r="D392" s="108">
        <v>164.17</v>
      </c>
      <c r="E392" s="108">
        <v>582.5</v>
      </c>
      <c r="F392" s="108" t="s">
        <v>310</v>
      </c>
      <c r="G392" s="108">
        <f t="shared" si="161"/>
        <v>110.81474999999999</v>
      </c>
      <c r="H392" s="108">
        <f t="shared" si="162"/>
        <v>77.181250000000006</v>
      </c>
      <c r="I392" s="108">
        <f t="shared" si="163"/>
        <v>1.8799599999999999</v>
      </c>
      <c r="J392" s="108">
        <f t="shared" si="164"/>
        <v>2.7400400000000005</v>
      </c>
      <c r="K392" s="108">
        <f t="shared" si="165"/>
        <v>8.6985396825396837</v>
      </c>
      <c r="L392" s="108">
        <f t="shared" si="166"/>
        <v>8.2202022020220209</v>
      </c>
    </row>
    <row r="393" spans="1:12" ht="11.25" customHeight="1" x14ac:dyDescent="0.2">
      <c r="A393" s="16" t="s">
        <v>236</v>
      </c>
      <c r="B393" s="108">
        <v>4.62</v>
      </c>
      <c r="C393" s="108" t="s">
        <v>310</v>
      </c>
      <c r="D393" s="108">
        <v>174.01666666666665</v>
      </c>
      <c r="E393" s="108">
        <v>545.74333333333334</v>
      </c>
      <c r="F393" s="108" t="s">
        <v>310</v>
      </c>
      <c r="G393" s="108">
        <f t="shared" ref="G393:G394" si="167">((+D393*13.5)/2000)*100</f>
        <v>117.46125000000001</v>
      </c>
      <c r="H393" s="108">
        <f t="shared" ref="H393:H394" si="168">((+E393*2.65)/2000)*100</f>
        <v>72.310991666666666</v>
      </c>
      <c r="I393" s="108">
        <f t="shared" ref="I393:I394" si="169">SUM(F393:H393)/100</f>
        <v>1.8977224166666666</v>
      </c>
      <c r="J393" s="108">
        <f t="shared" ref="J393:J394" si="170">B393-I393</f>
        <v>2.7222775833333337</v>
      </c>
      <c r="K393" s="108">
        <f t="shared" ref="K393:K394" si="171">J393/31.5*100</f>
        <v>8.6421510582010601</v>
      </c>
      <c r="L393" s="108">
        <f t="shared" ref="L393:L394" si="172">J393/33.333*100</f>
        <v>8.1669144191441934</v>
      </c>
    </row>
    <row r="394" spans="1:12" ht="11.25" customHeight="1" x14ac:dyDescent="0.2">
      <c r="A394" s="16" t="s">
        <v>224</v>
      </c>
      <c r="B394" s="108">
        <f>AVERAGE(B391:B393)</f>
        <v>4.663333333333334</v>
      </c>
      <c r="C394" s="108" t="s">
        <v>310</v>
      </c>
      <c r="D394" s="108">
        <f t="shared" ref="D394:E394" si="173">AVERAGE(D391:D393)</f>
        <v>165.85638888888889</v>
      </c>
      <c r="E394" s="108">
        <f t="shared" si="173"/>
        <v>565.72194444444449</v>
      </c>
      <c r="F394" s="108" t="s">
        <v>310</v>
      </c>
      <c r="G394" s="108">
        <f t="shared" si="167"/>
        <v>111.95306249999999</v>
      </c>
      <c r="H394" s="108">
        <f t="shared" si="168"/>
        <v>74.958157638888892</v>
      </c>
      <c r="I394" s="108">
        <f t="shared" si="169"/>
        <v>1.869112201388889</v>
      </c>
      <c r="J394" s="108">
        <f t="shared" si="170"/>
        <v>2.794221131944445</v>
      </c>
      <c r="K394" s="108">
        <f t="shared" si="171"/>
        <v>8.8705432760141125</v>
      </c>
      <c r="L394" s="108">
        <f t="shared" si="172"/>
        <v>8.382747223305568</v>
      </c>
    </row>
    <row r="395" spans="1:12" ht="11.25" customHeight="1" x14ac:dyDescent="0.2">
      <c r="A395" s="16">
        <v>2024</v>
      </c>
      <c r="B395" s="108"/>
      <c r="C395" s="108"/>
      <c r="D395" s="108"/>
      <c r="E395" s="108"/>
      <c r="F395" s="108"/>
      <c r="G395" s="108"/>
      <c r="H395" s="108"/>
      <c r="I395" s="108"/>
      <c r="J395" s="108"/>
      <c r="K395" s="108"/>
      <c r="L395" s="108"/>
    </row>
    <row r="396" spans="1:12" ht="11.25" customHeight="1" x14ac:dyDescent="0.2">
      <c r="A396" s="16" t="s">
        <v>225</v>
      </c>
      <c r="B396" s="108">
        <v>4.46</v>
      </c>
      <c r="C396" s="108" t="s">
        <v>310</v>
      </c>
      <c r="D396" s="108">
        <v>167.11500000000001</v>
      </c>
      <c r="E396" s="108">
        <v>474.96250000000003</v>
      </c>
      <c r="F396" s="108" t="s">
        <v>310</v>
      </c>
      <c r="G396" s="108">
        <f t="shared" ref="G396" si="174">((+D396*13.5)/2000)*100</f>
        <v>112.80262500000001</v>
      </c>
      <c r="H396" s="108">
        <f t="shared" ref="H396" si="175">((+E396*2.65)/2000)*100</f>
        <v>62.932531250000004</v>
      </c>
      <c r="I396" s="108">
        <f t="shared" ref="I396" si="176">SUM(F396:H396)/100</f>
        <v>1.7573515625000002</v>
      </c>
      <c r="J396" s="108">
        <f t="shared" ref="J396" si="177">B396-I396</f>
        <v>2.7026484374999997</v>
      </c>
      <c r="K396" s="108">
        <f t="shared" ref="K396" si="178">J396/31.5*100</f>
        <v>8.5798363095238077</v>
      </c>
      <c r="L396" s="108">
        <f t="shared" ref="L396" si="179">J396/33.333*100</f>
        <v>8.1080263927639269</v>
      </c>
    </row>
    <row r="397" spans="1:12" ht="11.25" customHeight="1" x14ac:dyDescent="0.2">
      <c r="A397" s="16" t="s">
        <v>226</v>
      </c>
      <c r="B397" s="108">
        <v>4.22</v>
      </c>
      <c r="C397" s="108" t="s">
        <v>310</v>
      </c>
      <c r="D397" s="108">
        <v>149.64333333333335</v>
      </c>
      <c r="E397" s="108">
        <v>442.50333333333333</v>
      </c>
      <c r="F397" s="108" t="s">
        <v>310</v>
      </c>
      <c r="G397" s="108">
        <f t="shared" ref="G397:G399" si="180">((+D397*13.5)/2000)*100</f>
        <v>101.00925000000001</v>
      </c>
      <c r="H397" s="108">
        <f t="shared" ref="H397:H399" si="181">((+E397*2.65)/2000)*100</f>
        <v>58.631691666666661</v>
      </c>
      <c r="I397" s="108">
        <f t="shared" ref="I397:I399" si="182">SUM(F397:H397)/100</f>
        <v>1.5964094166666667</v>
      </c>
      <c r="J397" s="108">
        <f t="shared" ref="J397:J399" si="183">B397-I397</f>
        <v>2.6235905833333328</v>
      </c>
      <c r="K397" s="108">
        <f t="shared" ref="K397:K399" si="184">J397/31.5*100</f>
        <v>8.3288589947089928</v>
      </c>
      <c r="L397" s="108">
        <f t="shared" ref="L397:L399" si="185">J397/33.333*100</f>
        <v>7.8708504585045844</v>
      </c>
    </row>
    <row r="398" spans="1:12" ht="11.25" customHeight="1" x14ac:dyDescent="0.2">
      <c r="A398" s="16" t="s">
        <v>227</v>
      </c>
      <c r="B398" s="108">
        <v>4.25</v>
      </c>
      <c r="C398" s="108" t="s">
        <v>310</v>
      </c>
      <c r="D398" s="108">
        <v>108.98</v>
      </c>
      <c r="E398" s="108">
        <v>405.42499999999995</v>
      </c>
      <c r="F398" s="108" t="s">
        <v>310</v>
      </c>
      <c r="G398" s="108">
        <f t="shared" si="180"/>
        <v>73.561499999999995</v>
      </c>
      <c r="H398" s="108">
        <f t="shared" si="181"/>
        <v>53.718812499999991</v>
      </c>
      <c r="I398" s="108">
        <f t="shared" si="182"/>
        <v>1.2728031249999998</v>
      </c>
      <c r="J398" s="108">
        <f t="shared" si="183"/>
        <v>2.9771968750000002</v>
      </c>
      <c r="K398" s="108">
        <f t="shared" si="184"/>
        <v>9.4514186507936504</v>
      </c>
      <c r="L398" s="108">
        <f t="shared" si="185"/>
        <v>8.9316799417994179</v>
      </c>
    </row>
    <row r="399" spans="1:12" ht="11.25" customHeight="1" x14ac:dyDescent="0.2">
      <c r="A399" s="16" t="s">
        <v>221</v>
      </c>
      <c r="B399" s="108">
        <f>AVERAGE(B396:B398)</f>
        <v>4.3099999999999996</v>
      </c>
      <c r="C399" s="108" t="s">
        <v>310</v>
      </c>
      <c r="D399" s="108">
        <f t="shared" ref="D399:E399" si="186">AVERAGE(D396:D398)</f>
        <v>141.91277777777779</v>
      </c>
      <c r="E399" s="108">
        <f t="shared" si="186"/>
        <v>440.96361111111111</v>
      </c>
      <c r="F399" s="108" t="s">
        <v>310</v>
      </c>
      <c r="G399" s="108">
        <f t="shared" si="180"/>
        <v>95.791125000000008</v>
      </c>
      <c r="H399" s="108">
        <f t="shared" si="181"/>
        <v>58.427678472222212</v>
      </c>
      <c r="I399" s="108">
        <f t="shared" si="182"/>
        <v>1.5421880347222221</v>
      </c>
      <c r="J399" s="108">
        <f t="shared" si="183"/>
        <v>2.7678119652777777</v>
      </c>
      <c r="K399" s="108">
        <f t="shared" si="184"/>
        <v>8.7867046516754854</v>
      </c>
      <c r="L399" s="108">
        <f t="shared" si="185"/>
        <v>8.3035189310226443</v>
      </c>
    </row>
    <row r="400" spans="1:12" ht="11.25" customHeight="1" x14ac:dyDescent="0.2">
      <c r="A400" s="16" t="s">
        <v>228</v>
      </c>
      <c r="B400" s="108">
        <v>4.3</v>
      </c>
      <c r="C400" s="108" t="s">
        <v>310</v>
      </c>
      <c r="D400" s="108">
        <v>90.682500000000005</v>
      </c>
      <c r="E400" s="108">
        <v>400.03750000000002</v>
      </c>
      <c r="F400" s="108" t="s">
        <v>310</v>
      </c>
      <c r="G400" s="108">
        <f t="shared" ref="G400:G401" si="187">((+D400*13.5)/2000)*100</f>
        <v>61.210687500000006</v>
      </c>
      <c r="H400" s="108">
        <f t="shared" ref="H400:H401" si="188">((+E400*2.65)/2000)*100</f>
        <v>53.004968750000003</v>
      </c>
      <c r="I400" s="108">
        <f t="shared" ref="I400:I401" si="189">SUM(F400:H400)/100</f>
        <v>1.1421565625000001</v>
      </c>
      <c r="J400" s="108">
        <f t="shared" ref="J400:J401" si="190">B400-I400</f>
        <v>3.1578434374999995</v>
      </c>
      <c r="K400" s="108">
        <f t="shared" ref="K400:K401" si="191">J400/31.5*100</f>
        <v>10.024899801587301</v>
      </c>
      <c r="L400" s="108">
        <f t="shared" ref="L400:L401" si="192">J400/33.333*100</f>
        <v>9.4736250487504865</v>
      </c>
    </row>
    <row r="401" spans="1:12" ht="11.25" customHeight="1" x14ac:dyDescent="0.2">
      <c r="A401" s="16" t="s">
        <v>229</v>
      </c>
      <c r="B401" s="108">
        <v>4.5199999999999996</v>
      </c>
      <c r="C401" s="108" t="s">
        <v>310</v>
      </c>
      <c r="D401" s="108">
        <v>101.1375</v>
      </c>
      <c r="E401" s="108">
        <v>419.63</v>
      </c>
      <c r="F401" s="108" t="s">
        <v>310</v>
      </c>
      <c r="G401" s="108">
        <f t="shared" si="187"/>
        <v>68.267812500000005</v>
      </c>
      <c r="H401" s="108">
        <f t="shared" si="188"/>
        <v>55.600974999999998</v>
      </c>
      <c r="I401" s="108">
        <f t="shared" si="189"/>
        <v>1.2386878749999999</v>
      </c>
      <c r="J401" s="108">
        <f t="shared" si="190"/>
        <v>3.2813121249999995</v>
      </c>
      <c r="K401" s="108">
        <f t="shared" si="191"/>
        <v>10.416863888888887</v>
      </c>
      <c r="L401" s="108">
        <f t="shared" si="192"/>
        <v>9.8440348153481523</v>
      </c>
    </row>
    <row r="402" spans="1:12" ht="11.25" customHeight="1" x14ac:dyDescent="0.2">
      <c r="A402" s="83" t="s">
        <v>230</v>
      </c>
      <c r="B402" s="108">
        <v>4.4000000000000004</v>
      </c>
      <c r="C402" s="108" t="s">
        <v>310</v>
      </c>
      <c r="D402" s="108">
        <v>103.63749999999999</v>
      </c>
      <c r="E402" s="99">
        <v>429.74</v>
      </c>
      <c r="F402" s="108" t="s">
        <v>310</v>
      </c>
      <c r="G402" s="108">
        <f t="shared" ref="G402:G403" si="193">((+D402*13.5)/2000)*100</f>
        <v>69.955312499999991</v>
      </c>
      <c r="H402" s="108">
        <f t="shared" ref="H402:H403" si="194">((+E402*2.65)/2000)*100</f>
        <v>56.940550000000002</v>
      </c>
      <c r="I402" s="108">
        <f t="shared" ref="I402:I403" si="195">SUM(F402:H402)/100</f>
        <v>1.268958625</v>
      </c>
      <c r="J402" s="108">
        <f t="shared" ref="J402:J403" si="196">B402-I402</f>
        <v>3.1310413750000006</v>
      </c>
      <c r="K402" s="108">
        <f t="shared" ref="K402:K403" si="197">J402/31.5*100</f>
        <v>9.9398138888888905</v>
      </c>
      <c r="L402" s="108">
        <f t="shared" ref="L402:L403" si="198">J402/33.333*100</f>
        <v>9.3932180571805741</v>
      </c>
    </row>
    <row r="403" spans="1:12" ht="11.25" customHeight="1" x14ac:dyDescent="0.2">
      <c r="A403" s="16" t="s">
        <v>222</v>
      </c>
      <c r="B403" s="108">
        <f>AVERAGE(B400:B402)</f>
        <v>4.4066666666666672</v>
      </c>
      <c r="C403" s="108" t="s">
        <v>310</v>
      </c>
      <c r="D403" s="108">
        <f t="shared" ref="D403:E403" si="199">AVERAGE(D400:D402)</f>
        <v>98.485833333333332</v>
      </c>
      <c r="E403" s="108">
        <f t="shared" si="199"/>
        <v>416.46916666666669</v>
      </c>
      <c r="F403" s="108" t="s">
        <v>310</v>
      </c>
      <c r="G403" s="108">
        <f t="shared" si="193"/>
        <v>66.477937499999996</v>
      </c>
      <c r="H403" s="108">
        <f t="shared" si="194"/>
        <v>55.182164583333339</v>
      </c>
      <c r="I403" s="108">
        <f t="shared" si="195"/>
        <v>1.2166010208333333</v>
      </c>
      <c r="J403" s="108">
        <f t="shared" si="196"/>
        <v>3.1900656458333341</v>
      </c>
      <c r="K403" s="108">
        <f t="shared" si="197"/>
        <v>10.127192526455028</v>
      </c>
      <c r="L403" s="108">
        <f t="shared" si="198"/>
        <v>9.5702926404264073</v>
      </c>
    </row>
    <row r="404" spans="1:12" ht="11.25" customHeight="1" x14ac:dyDescent="0.2">
      <c r="A404" s="16" t="s">
        <v>231</v>
      </c>
      <c r="B404" s="108">
        <v>4.0199999999999996</v>
      </c>
      <c r="C404" s="108" t="s">
        <v>310</v>
      </c>
      <c r="D404" s="108">
        <v>108.56333333333333</v>
      </c>
      <c r="E404" s="108">
        <v>431.55333333333328</v>
      </c>
      <c r="F404" s="108" t="s">
        <v>310</v>
      </c>
      <c r="G404" s="108">
        <f t="shared" ref="G404" si="200">((+D404*13.5)/2000)*100</f>
        <v>73.280249999999995</v>
      </c>
      <c r="H404" s="108">
        <f t="shared" ref="H404" si="201">((+E404*2.65)/2000)*100</f>
        <v>57.180816666666658</v>
      </c>
      <c r="I404" s="108">
        <f t="shared" ref="I404" si="202">SUM(F404:H404)/100</f>
        <v>1.3046106666666666</v>
      </c>
      <c r="J404" s="108">
        <f t="shared" ref="J404" si="203">B404-I404</f>
        <v>2.715389333333333</v>
      </c>
      <c r="K404" s="108">
        <f t="shared" ref="K404" si="204">J404/31.5*100</f>
        <v>8.6202835978835957</v>
      </c>
      <c r="L404" s="108">
        <f t="shared" ref="L404" si="205">J404/33.333*100</f>
        <v>8.1462494624946249</v>
      </c>
    </row>
    <row r="405" spans="1:12" ht="11.25" customHeight="1" x14ac:dyDescent="0.2">
      <c r="A405" s="16" t="s">
        <v>232</v>
      </c>
      <c r="B405" s="108">
        <v>3.77</v>
      </c>
      <c r="C405" s="108" t="s">
        <v>310</v>
      </c>
      <c r="D405" s="108">
        <v>106.36000000000001</v>
      </c>
      <c r="E405" s="108">
        <v>427.3966666666667</v>
      </c>
      <c r="F405" s="108" t="s">
        <v>310</v>
      </c>
      <c r="G405" s="108">
        <f t="shared" ref="G405" si="206">((+D405*13.5)/2000)*100</f>
        <v>71.793000000000006</v>
      </c>
      <c r="H405" s="108">
        <f t="shared" ref="H405" si="207">((+E405*2.65)/2000)*100</f>
        <v>56.630058333333345</v>
      </c>
      <c r="I405" s="108">
        <f t="shared" ref="I405" si="208">SUM(F405:H405)/100</f>
        <v>1.2842305833333336</v>
      </c>
      <c r="J405" s="108">
        <f t="shared" ref="J405" si="209">B405-I405</f>
        <v>2.4857694166666664</v>
      </c>
      <c r="K405" s="108">
        <f t="shared" ref="K405" si="210">J405/31.5*100</f>
        <v>7.8913314814814814</v>
      </c>
      <c r="L405" s="108">
        <f t="shared" ref="L405" si="211">J405/33.333*100</f>
        <v>7.4573828238282376</v>
      </c>
    </row>
    <row r="406" spans="1:12" ht="11.25" customHeight="1" x14ac:dyDescent="0.2">
      <c r="A406" s="16" t="s">
        <v>233</v>
      </c>
      <c r="B406" s="108">
        <v>4.0199999999999996</v>
      </c>
      <c r="C406" s="108" t="s">
        <v>310</v>
      </c>
      <c r="D406" s="108">
        <v>110.00500000000001</v>
      </c>
      <c r="E406" s="108">
        <v>422.51750000000004</v>
      </c>
      <c r="F406" s="108" t="s">
        <v>310</v>
      </c>
      <c r="G406" s="108">
        <f t="shared" ref="G406:G407" si="212">((+D406*13.5)/2000)*100</f>
        <v>74.253375000000005</v>
      </c>
      <c r="H406" s="108">
        <f t="shared" ref="H406:H407" si="213">((+E406*2.65)/2000)*100</f>
        <v>55.983568750000003</v>
      </c>
      <c r="I406" s="108">
        <f t="shared" ref="I406:I407" si="214">SUM(F406:H406)/100</f>
        <v>1.3023694375000003</v>
      </c>
      <c r="J406" s="108">
        <f t="shared" ref="J406:J407" si="215">B406-I406</f>
        <v>2.7176305624999992</v>
      </c>
      <c r="K406" s="108">
        <f t="shared" ref="K406:K407" si="216">J406/31.5*100</f>
        <v>8.6273986111111096</v>
      </c>
      <c r="L406" s="108">
        <f t="shared" ref="L406:L407" si="217">J406/33.333*100</f>
        <v>8.1529732172321712</v>
      </c>
    </row>
    <row r="407" spans="1:12" ht="11.25" customHeight="1" x14ac:dyDescent="0.2">
      <c r="A407" s="16" t="s">
        <v>223</v>
      </c>
      <c r="B407" s="108">
        <f>AVERAGE(B404:B406)</f>
        <v>3.9366666666666661</v>
      </c>
      <c r="C407" s="108" t="s">
        <v>310</v>
      </c>
      <c r="D407" s="108">
        <f>AVERAGE(D404:D406)</f>
        <v>108.30944444444445</v>
      </c>
      <c r="E407" s="108">
        <f>AVERAGE(E404:E406)</f>
        <v>427.15583333333342</v>
      </c>
      <c r="F407" s="108" t="s">
        <v>310</v>
      </c>
      <c r="G407" s="108">
        <f t="shared" si="212"/>
        <v>73.108874999999998</v>
      </c>
      <c r="H407" s="108">
        <f t="shared" si="213"/>
        <v>56.598147916666676</v>
      </c>
      <c r="I407" s="108">
        <f t="shared" si="214"/>
        <v>1.2970702291666669</v>
      </c>
      <c r="J407" s="108">
        <f t="shared" si="215"/>
        <v>2.6395964374999989</v>
      </c>
      <c r="K407" s="108">
        <f t="shared" si="216"/>
        <v>8.3796712301587259</v>
      </c>
      <c r="L407" s="108">
        <f t="shared" si="217"/>
        <v>7.9188685011850088</v>
      </c>
    </row>
    <row r="408" spans="1:12" ht="11.25" customHeight="1" x14ac:dyDescent="0.2">
      <c r="A408" s="16" t="s">
        <v>11</v>
      </c>
      <c r="B408" s="108">
        <v>3.9</v>
      </c>
      <c r="C408" s="108" t="s">
        <v>310</v>
      </c>
      <c r="D408" s="108">
        <v>119.57</v>
      </c>
      <c r="E408" s="108">
        <v>436.23</v>
      </c>
      <c r="F408" s="108" t="s">
        <v>310</v>
      </c>
      <c r="G408" s="108">
        <f t="shared" ref="G408" si="218">((+D408*13.5)/2000)*100</f>
        <v>80.70975</v>
      </c>
      <c r="H408" s="108">
        <f t="shared" ref="H408" si="219">((+E408*2.65)/2000)*100</f>
        <v>57.800475000000006</v>
      </c>
      <c r="I408" s="108">
        <f t="shared" ref="I408" si="220">SUM(F408:H408)/100</f>
        <v>1.3851022499999999</v>
      </c>
      <c r="J408" s="108">
        <f t="shared" ref="J408" si="221">B408-I408</f>
        <v>2.5148977500000003</v>
      </c>
      <c r="K408" s="108">
        <f t="shared" ref="K408" si="222">J408/31.5*100</f>
        <v>7.9838023809523815</v>
      </c>
      <c r="L408" s="108">
        <f t="shared" ref="L408" si="223">J408/33.333*100</f>
        <v>7.5447686976869779</v>
      </c>
    </row>
    <row r="409" spans="1:12" ht="11.25" customHeight="1" x14ac:dyDescent="0.2">
      <c r="A409" s="16" t="s">
        <v>235</v>
      </c>
      <c r="B409" s="108">
        <v>4.1900000000000004</v>
      </c>
      <c r="C409" s="108" t="s">
        <v>310</v>
      </c>
      <c r="D409" s="108">
        <v>118.24</v>
      </c>
      <c r="E409" s="108">
        <v>450.56</v>
      </c>
      <c r="F409" s="108" t="s">
        <v>310</v>
      </c>
      <c r="G409" s="108">
        <f>((+D409*13.5)/2000)*100</f>
        <v>79.812000000000012</v>
      </c>
      <c r="H409" s="108">
        <f>((+E409*2.65)/2000)*100</f>
        <v>59.699199999999998</v>
      </c>
      <c r="I409" s="108">
        <f t="shared" ref="I409" si="224">SUM(F409:H409)/100</f>
        <v>1.3951120000000001</v>
      </c>
      <c r="J409" s="108">
        <f>B409-I409</f>
        <v>2.7948880000000003</v>
      </c>
      <c r="K409" s="108">
        <f t="shared" ref="K409" si="225">J409/31.5*100</f>
        <v>8.8726603174603174</v>
      </c>
      <c r="L409" s="108">
        <f t="shared" ref="L409" si="226">J409/33.333*100</f>
        <v>8.3847478474784758</v>
      </c>
    </row>
    <row r="410" spans="1:12" ht="11.25" customHeight="1" x14ac:dyDescent="0.2">
      <c r="A410" s="16" t="s">
        <v>236</v>
      </c>
      <c r="B410" s="108">
        <v>4.4000000000000004</v>
      </c>
      <c r="C410" s="108" t="s">
        <v>310</v>
      </c>
      <c r="D410" s="108">
        <v>120.96</v>
      </c>
      <c r="E410" s="108">
        <v>471.75</v>
      </c>
      <c r="F410" s="108" t="s">
        <v>310</v>
      </c>
      <c r="G410" s="108">
        <f>((+D410*13.5)/2000)*100</f>
        <v>81.647999999999982</v>
      </c>
      <c r="H410" s="108">
        <f>((+E410*2.65)/2000)*100</f>
        <v>62.506875000000008</v>
      </c>
      <c r="I410" s="108">
        <f t="shared" ref="I410" si="227">SUM(F410:H410)/100</f>
        <v>1.4415487499999999</v>
      </c>
      <c r="J410" s="108">
        <f>B410-I410</f>
        <v>2.9584512500000004</v>
      </c>
      <c r="K410" s="108">
        <f t="shared" ref="K410" si="228">J410/31.5*100</f>
        <v>9.3919087301587307</v>
      </c>
      <c r="L410" s="108">
        <f t="shared" ref="L410" si="229">J410/33.333*100</f>
        <v>8.8754425044250453</v>
      </c>
    </row>
    <row r="411" spans="1:12" ht="11.25" customHeight="1" x14ac:dyDescent="0.2">
      <c r="A411" s="16" t="s">
        <v>224</v>
      </c>
      <c r="B411" s="108">
        <f>AVERAGE(B408:B410)</f>
        <v>4.1633333333333331</v>
      </c>
      <c r="C411" s="108" t="s">
        <v>310</v>
      </c>
      <c r="D411" s="108">
        <f t="shared" ref="D411:E411" si="230">AVERAGE(D408:D410)</f>
        <v>119.58999999999999</v>
      </c>
      <c r="E411" s="108">
        <f t="shared" si="230"/>
        <v>452.84666666666664</v>
      </c>
      <c r="F411" s="108" t="s">
        <v>310</v>
      </c>
      <c r="G411" s="108">
        <f t="shared" ref="G411" si="231">((+D411*13.5)/2000)*100</f>
        <v>80.723249999999993</v>
      </c>
      <c r="H411" s="108">
        <f t="shared" ref="H411" si="232">((+E411*2.65)/2000)*100</f>
        <v>60.002183333333328</v>
      </c>
      <c r="I411" s="108">
        <f t="shared" ref="I411" si="233">SUM(F411:H411)/100</f>
        <v>1.4072543333333332</v>
      </c>
      <c r="J411" s="108">
        <f t="shared" ref="J411" si="234">B411-I411</f>
        <v>2.7560789999999997</v>
      </c>
      <c r="K411" s="108">
        <f t="shared" ref="K411" si="235">J411/31.5*100</f>
        <v>8.7494571428571426</v>
      </c>
      <c r="L411" s="108">
        <f t="shared" ref="L411" si="236">J411/33.333*100</f>
        <v>8.2683196831968306</v>
      </c>
    </row>
    <row r="412" spans="1:12" ht="11.25" customHeight="1" x14ac:dyDescent="0.2">
      <c r="A412" s="16">
        <v>2025</v>
      </c>
      <c r="B412" s="108"/>
      <c r="C412" s="108"/>
      <c r="D412" s="108"/>
      <c r="E412" s="108"/>
      <c r="F412" s="108"/>
      <c r="G412" s="108"/>
      <c r="H412" s="108"/>
      <c r="I412" s="108"/>
      <c r="J412" s="108"/>
      <c r="K412" s="108"/>
      <c r="L412" s="108"/>
    </row>
    <row r="413" spans="1:12" ht="11.25" customHeight="1" x14ac:dyDescent="0.2">
      <c r="A413" s="16" t="s">
        <v>225</v>
      </c>
      <c r="B413" s="108">
        <v>4.68</v>
      </c>
      <c r="C413" s="108" t="s">
        <v>310</v>
      </c>
      <c r="D413" s="108">
        <v>124.94</v>
      </c>
      <c r="E413" s="108">
        <v>453.3</v>
      </c>
      <c r="F413" s="108" t="s">
        <v>310</v>
      </c>
      <c r="G413" s="108">
        <f t="shared" ref="G413" si="237">((+D413*13.5)/2000)*100</f>
        <v>84.334500000000006</v>
      </c>
      <c r="H413" s="108">
        <f t="shared" ref="H413" si="238">((+E413*2.65)/2000)*100</f>
        <v>60.062249999999992</v>
      </c>
      <c r="I413" s="108">
        <f t="shared" ref="I413" si="239">SUM(F413:H413)/100</f>
        <v>1.4439675000000001</v>
      </c>
      <c r="J413" s="108">
        <f t="shared" ref="J413" si="240">B413-I413</f>
        <v>3.2360324999999994</v>
      </c>
      <c r="K413" s="108">
        <f t="shared" ref="K413" si="241">J413/31.5*100</f>
        <v>10.273119047619046</v>
      </c>
      <c r="L413" s="108">
        <f t="shared" ref="L413" si="242">J413/33.333*100</f>
        <v>9.7081945819458184</v>
      </c>
    </row>
    <row r="414" spans="1:12" ht="11.25" customHeight="1" x14ac:dyDescent="0.2">
      <c r="A414" s="16" t="s">
        <v>226</v>
      </c>
      <c r="B414" s="108">
        <v>4.79</v>
      </c>
      <c r="C414" s="108" t="s">
        <v>310</v>
      </c>
      <c r="D414" s="108">
        <v>124.95</v>
      </c>
      <c r="E414" s="108">
        <v>444.21</v>
      </c>
      <c r="F414" s="108" t="s">
        <v>310</v>
      </c>
      <c r="G414" s="108">
        <f>((+D414*13.5)/2000)*100</f>
        <v>84.341250000000002</v>
      </c>
      <c r="H414" s="108">
        <f>((+E414*2.65)/2000)*100</f>
        <v>58.857824999999984</v>
      </c>
      <c r="I414" s="108">
        <f>SUM(F414:H414)/100</f>
        <v>1.43199075</v>
      </c>
      <c r="J414" s="108">
        <f t="shared" ref="J414" si="243">B414-I414</f>
        <v>3.3580092500000003</v>
      </c>
      <c r="K414" s="108">
        <f t="shared" ref="K414" si="244">J414/31.5*100</f>
        <v>10.660346825396825</v>
      </c>
      <c r="L414" s="108">
        <f>J414/33.333*100</f>
        <v>10.074128491284915</v>
      </c>
    </row>
    <row r="415" spans="1:12" ht="11.25" customHeight="1" x14ac:dyDescent="0.2">
      <c r="A415" s="16" t="s">
        <v>227</v>
      </c>
      <c r="B415" s="108">
        <v>4.45</v>
      </c>
      <c r="C415" s="108" t="s">
        <v>310</v>
      </c>
      <c r="D415" s="108">
        <v>120.32</v>
      </c>
      <c r="E415" s="108">
        <v>446.3</v>
      </c>
      <c r="F415" s="108" t="s">
        <v>310</v>
      </c>
      <c r="G415" s="108">
        <f>((+D415*13.5)/2000)*100</f>
        <v>81.215999999999994</v>
      </c>
      <c r="H415" s="108">
        <f>((+E415*2.65)/2000)*100</f>
        <v>59.13474999999999</v>
      </c>
      <c r="I415" s="108">
        <f>SUM(F415:H415)/100</f>
        <v>1.4035074999999997</v>
      </c>
      <c r="J415" s="108">
        <f t="shared" ref="J415" si="245">B415-I415</f>
        <v>3.0464925000000003</v>
      </c>
      <c r="K415" s="108">
        <f t="shared" ref="K415" si="246">J415/31.5*100</f>
        <v>9.6714047619047623</v>
      </c>
      <c r="L415" s="108">
        <f>J415/33.333*100</f>
        <v>9.1395688956889582</v>
      </c>
    </row>
    <row r="416" spans="1:12" ht="11.25" customHeight="1" x14ac:dyDescent="0.2">
      <c r="A416" s="16" t="s">
        <v>221</v>
      </c>
      <c r="B416" s="108">
        <f>AVERAGE(B413:B415)</f>
        <v>4.6399999999999997</v>
      </c>
      <c r="C416" s="108" t="s">
        <v>310</v>
      </c>
      <c r="D416" s="108">
        <f t="shared" ref="D416:E416" si="247">AVERAGE(D413:D415)</f>
        <v>123.40333333333332</v>
      </c>
      <c r="E416" s="108">
        <f t="shared" si="247"/>
        <v>447.93666666666667</v>
      </c>
      <c r="F416" s="108" t="s">
        <v>310</v>
      </c>
      <c r="G416" s="108">
        <f t="shared" ref="G416" si="248">((+D416*13.5)/2000)*100</f>
        <v>83.297250000000005</v>
      </c>
      <c r="H416" s="108">
        <f t="shared" ref="H416" si="249">((+E416*2.65)/2000)*100</f>
        <v>59.351608333333331</v>
      </c>
      <c r="I416" s="108">
        <f t="shared" ref="I416" si="250">SUM(F416:H416)/100</f>
        <v>1.4264885833333336</v>
      </c>
      <c r="J416" s="108">
        <f>B416-I416</f>
        <v>3.2135114166666661</v>
      </c>
      <c r="K416" s="108">
        <f>J416/31.5*100</f>
        <v>10.201623544973543</v>
      </c>
      <c r="L416" s="108">
        <f>J416/33.333*100</f>
        <v>9.6406306563065627</v>
      </c>
    </row>
    <row r="417" spans="1:12" ht="11.25" customHeight="1" x14ac:dyDescent="0.2">
      <c r="A417" s="16" t="s">
        <v>228</v>
      </c>
      <c r="B417" s="108">
        <v>4.68</v>
      </c>
      <c r="C417" s="108" t="s">
        <v>310</v>
      </c>
      <c r="D417" s="108">
        <v>108.27</v>
      </c>
      <c r="E417" s="108">
        <v>441.11</v>
      </c>
      <c r="F417" s="108" t="s">
        <v>310</v>
      </c>
      <c r="G417" s="108">
        <f t="shared" ref="G417" si="251">((+D417*13.5)/2000)*100</f>
        <v>73.082250000000002</v>
      </c>
      <c r="H417" s="108">
        <f t="shared" ref="H417" si="252">((+E417*2.65)/2000)*100</f>
        <v>58.447074999999991</v>
      </c>
      <c r="I417" s="108">
        <f t="shared" ref="I417" si="253">SUM(F417:H417)/100</f>
        <v>1.3152932500000001</v>
      </c>
      <c r="J417" s="108">
        <f>B417-I417</f>
        <v>3.3647067499999999</v>
      </c>
      <c r="K417" s="108">
        <f>J417/31.5*100</f>
        <v>10.681608730158731</v>
      </c>
      <c r="L417" s="108">
        <f>J417/33.333*100</f>
        <v>10.094221192211922</v>
      </c>
    </row>
    <row r="418" spans="1:12" ht="11.25" customHeight="1" x14ac:dyDescent="0.2">
      <c r="A418" s="197" t="s">
        <v>229</v>
      </c>
      <c r="B418" s="198">
        <v>4.5</v>
      </c>
      <c r="C418" s="198" t="s">
        <v>310</v>
      </c>
      <c r="D418" s="198">
        <v>108.61</v>
      </c>
      <c r="E418" s="198">
        <v>444.02</v>
      </c>
      <c r="F418" s="198" t="s">
        <v>310</v>
      </c>
      <c r="G418" s="198">
        <f t="shared" ref="G418" si="254">((+D418*13.5)/2000)*100</f>
        <v>73.311750000000004</v>
      </c>
      <c r="H418" s="198">
        <f t="shared" ref="H418" si="255">((+E418*2.65)/2000)*100</f>
        <v>58.832650000000001</v>
      </c>
      <c r="I418" s="198">
        <f t="shared" ref="I418" si="256">SUM(F418:H418)/100</f>
        <v>1.3214440000000003</v>
      </c>
      <c r="J418" s="198">
        <f>B418-I418</f>
        <v>3.1785559999999995</v>
      </c>
      <c r="K418" s="198">
        <f>J418/31.5*100</f>
        <v>10.090653968253967</v>
      </c>
      <c r="L418" s="198">
        <f>J418/33.333*100</f>
        <v>9.5357633576335754</v>
      </c>
    </row>
    <row r="419" spans="1:12" x14ac:dyDescent="0.2">
      <c r="A419" s="12" t="s">
        <v>309</v>
      </c>
      <c r="B419" s="12"/>
      <c r="C419" s="12"/>
      <c r="D419" s="12"/>
      <c r="E419" s="12"/>
    </row>
    <row r="420" spans="1:12" x14ac:dyDescent="0.2">
      <c r="A420" s="84" t="s">
        <v>294</v>
      </c>
      <c r="B420" s="84"/>
      <c r="C420" s="84"/>
      <c r="D420" s="84"/>
      <c r="E420" s="84"/>
      <c r="F420" s="84"/>
      <c r="G420" s="84"/>
      <c r="H420" s="84"/>
      <c r="I420" s="84"/>
      <c r="J420" s="84"/>
      <c r="K420" s="84"/>
      <c r="L420" s="84"/>
    </row>
    <row r="421" spans="1:12" x14ac:dyDescent="0.2">
      <c r="A421" s="84" t="s">
        <v>332</v>
      </c>
      <c r="B421" s="84"/>
      <c r="C421" s="84"/>
      <c r="D421" s="84"/>
      <c r="E421" s="84"/>
      <c r="F421" s="84"/>
      <c r="G421" s="84"/>
      <c r="H421" s="84"/>
      <c r="I421" s="84"/>
      <c r="J421" s="84"/>
      <c r="K421" s="84"/>
      <c r="L421" s="84"/>
    </row>
    <row r="422" spans="1:12" ht="11.25" customHeight="1" x14ac:dyDescent="0.2">
      <c r="A422" s="84" t="s">
        <v>360</v>
      </c>
      <c r="B422" s="84"/>
      <c r="C422" s="84"/>
      <c r="D422" s="84"/>
      <c r="E422" s="84"/>
      <c r="F422" s="84"/>
      <c r="G422" s="84"/>
      <c r="H422" s="84"/>
      <c r="I422" s="84"/>
      <c r="J422" s="84"/>
      <c r="K422" s="84"/>
      <c r="L422" s="84"/>
    </row>
    <row r="423" spans="1:12" x14ac:dyDescent="0.2">
      <c r="A423" s="12" t="s">
        <v>318</v>
      </c>
      <c r="B423" s="12"/>
      <c r="C423" s="12"/>
      <c r="D423" s="12"/>
      <c r="E423" s="12"/>
    </row>
    <row r="424" spans="1:12" x14ac:dyDescent="0.2">
      <c r="A424" s="12" t="s">
        <v>370</v>
      </c>
      <c r="B424" s="12"/>
      <c r="C424" s="12"/>
      <c r="D424" s="12"/>
      <c r="E424" s="12"/>
    </row>
    <row r="425" spans="1:12" x14ac:dyDescent="0.2">
      <c r="A425" s="9" t="s">
        <v>380</v>
      </c>
      <c r="D425" s="49"/>
      <c r="E425" s="49"/>
      <c r="F425" s="49"/>
      <c r="G425" s="49"/>
    </row>
    <row r="426" spans="1:12" x14ac:dyDescent="0.2">
      <c r="A426" s="9" t="s">
        <v>270</v>
      </c>
      <c r="F426" s="94"/>
      <c r="G426" s="94"/>
    </row>
    <row r="427" spans="1:12" x14ac:dyDescent="0.2">
      <c r="F427" s="94"/>
      <c r="G427" s="94"/>
    </row>
    <row r="428" spans="1:12" x14ac:dyDescent="0.2">
      <c r="F428" s="94"/>
      <c r="G428" s="94"/>
    </row>
  </sheetData>
  <pageMargins left="0.75" right="0.75" top="1" bottom="1" header="0.5" footer="0.5"/>
  <pageSetup scale="56" orientation="portrait" r:id="rId1"/>
  <headerFooter alignWithMargins="0"/>
  <rowBreaks count="1" manualBreakCount="1">
    <brk id="74" max="11" man="1"/>
  </rowBreaks>
  <ignoredErrors>
    <ignoredError sqref="B360"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78093-468C-416D-9F9D-A08C24F43C16}">
  <sheetPr codeName="Sheet17"/>
  <dimension ref="A1:W142"/>
  <sheetViews>
    <sheetView workbookViewId="0">
      <pane xSplit="1" ySplit="7" topLeftCell="B8" activePane="bottomRight" state="frozen"/>
      <selection pane="topRight" activeCell="B1" sqref="B1"/>
      <selection pane="bottomLeft" activeCell="A8" sqref="A8"/>
      <selection pane="bottomRight"/>
    </sheetView>
  </sheetViews>
  <sheetFormatPr defaultRowHeight="11.25" x14ac:dyDescent="0.2"/>
  <cols>
    <col min="1" max="1" width="14" style="12" customWidth="1"/>
    <col min="2" max="5" width="11.28515625" style="94" customWidth="1"/>
    <col min="6" max="12" width="11.28515625" style="12" customWidth="1"/>
    <col min="13" max="256" width="9.140625" style="12"/>
    <col min="257" max="257" width="14" style="12" customWidth="1"/>
    <col min="258" max="268" width="11.28515625" style="12" customWidth="1"/>
    <col min="269" max="512" width="9.140625" style="12"/>
    <col min="513" max="513" width="14" style="12" customWidth="1"/>
    <col min="514" max="524" width="11.28515625" style="12" customWidth="1"/>
    <col min="525" max="768" width="9.140625" style="12"/>
    <col min="769" max="769" width="14" style="12" customWidth="1"/>
    <col min="770" max="780" width="11.28515625" style="12" customWidth="1"/>
    <col min="781" max="1024" width="9.140625" style="12"/>
    <col min="1025" max="1025" width="14" style="12" customWidth="1"/>
    <col min="1026" max="1036" width="11.28515625" style="12" customWidth="1"/>
    <col min="1037" max="1280" width="9.140625" style="12"/>
    <col min="1281" max="1281" width="14" style="12" customWidth="1"/>
    <col min="1282" max="1292" width="11.28515625" style="12" customWidth="1"/>
    <col min="1293" max="1536" width="9.140625" style="12"/>
    <col min="1537" max="1537" width="14" style="12" customWidth="1"/>
    <col min="1538" max="1548" width="11.28515625" style="12" customWidth="1"/>
    <col min="1549" max="1792" width="9.140625" style="12"/>
    <col min="1793" max="1793" width="14" style="12" customWidth="1"/>
    <col min="1794" max="1804" width="11.28515625" style="12" customWidth="1"/>
    <col min="1805" max="2048" width="9.140625" style="12"/>
    <col min="2049" max="2049" width="14" style="12" customWidth="1"/>
    <col min="2050" max="2060" width="11.28515625" style="12" customWidth="1"/>
    <col min="2061" max="2304" width="9.140625" style="12"/>
    <col min="2305" max="2305" width="14" style="12" customWidth="1"/>
    <col min="2306" max="2316" width="11.28515625" style="12" customWidth="1"/>
    <col min="2317" max="2560" width="9.140625" style="12"/>
    <col min="2561" max="2561" width="14" style="12" customWidth="1"/>
    <col min="2562" max="2572" width="11.28515625" style="12" customWidth="1"/>
    <col min="2573" max="2816" width="9.140625" style="12"/>
    <col min="2817" max="2817" width="14" style="12" customWidth="1"/>
    <col min="2818" max="2828" width="11.28515625" style="12" customWidth="1"/>
    <col min="2829" max="3072" width="9.140625" style="12"/>
    <col min="3073" max="3073" width="14" style="12" customWidth="1"/>
    <col min="3074" max="3084" width="11.28515625" style="12" customWidth="1"/>
    <col min="3085" max="3328" width="9.140625" style="12"/>
    <col min="3329" max="3329" width="14" style="12" customWidth="1"/>
    <col min="3330" max="3340" width="11.28515625" style="12" customWidth="1"/>
    <col min="3341" max="3584" width="9.140625" style="12"/>
    <col min="3585" max="3585" width="14" style="12" customWidth="1"/>
    <col min="3586" max="3596" width="11.28515625" style="12" customWidth="1"/>
    <col min="3597" max="3840" width="9.140625" style="12"/>
    <col min="3841" max="3841" width="14" style="12" customWidth="1"/>
    <col min="3842" max="3852" width="11.28515625" style="12" customWidth="1"/>
    <col min="3853" max="4096" width="9.140625" style="12"/>
    <col min="4097" max="4097" width="14" style="12" customWidth="1"/>
    <col min="4098" max="4108" width="11.28515625" style="12" customWidth="1"/>
    <col min="4109" max="4352" width="9.140625" style="12"/>
    <col min="4353" max="4353" width="14" style="12" customWidth="1"/>
    <col min="4354" max="4364" width="11.28515625" style="12" customWidth="1"/>
    <col min="4365" max="4608" width="9.140625" style="12"/>
    <col min="4609" max="4609" width="14" style="12" customWidth="1"/>
    <col min="4610" max="4620" width="11.28515625" style="12" customWidth="1"/>
    <col min="4621" max="4864" width="9.140625" style="12"/>
    <col min="4865" max="4865" width="14" style="12" customWidth="1"/>
    <col min="4866" max="4876" width="11.28515625" style="12" customWidth="1"/>
    <col min="4877" max="5120" width="9.140625" style="12"/>
    <col min="5121" max="5121" width="14" style="12" customWidth="1"/>
    <col min="5122" max="5132" width="11.28515625" style="12" customWidth="1"/>
    <col min="5133" max="5376" width="9.140625" style="12"/>
    <col min="5377" max="5377" width="14" style="12" customWidth="1"/>
    <col min="5378" max="5388" width="11.28515625" style="12" customWidth="1"/>
    <col min="5389" max="5632" width="9.140625" style="12"/>
    <col min="5633" max="5633" width="14" style="12" customWidth="1"/>
    <col min="5634" max="5644" width="11.28515625" style="12" customWidth="1"/>
    <col min="5645" max="5888" width="9.140625" style="12"/>
    <col min="5889" max="5889" width="14" style="12" customWidth="1"/>
    <col min="5890" max="5900" width="11.28515625" style="12" customWidth="1"/>
    <col min="5901" max="6144" width="9.140625" style="12"/>
    <col min="6145" max="6145" width="14" style="12" customWidth="1"/>
    <col min="6146" max="6156" width="11.28515625" style="12" customWidth="1"/>
    <col min="6157" max="6400" width="9.140625" style="12"/>
    <col min="6401" max="6401" width="14" style="12" customWidth="1"/>
    <col min="6402" max="6412" width="11.28515625" style="12" customWidth="1"/>
    <col min="6413" max="6656" width="9.140625" style="12"/>
    <col min="6657" max="6657" width="14" style="12" customWidth="1"/>
    <col min="6658" max="6668" width="11.28515625" style="12" customWidth="1"/>
    <col min="6669" max="6912" width="9.140625" style="12"/>
    <col min="6913" max="6913" width="14" style="12" customWidth="1"/>
    <col min="6914" max="6924" width="11.28515625" style="12" customWidth="1"/>
    <col min="6925" max="7168" width="9.140625" style="12"/>
    <col min="7169" max="7169" width="14" style="12" customWidth="1"/>
    <col min="7170" max="7180" width="11.28515625" style="12" customWidth="1"/>
    <col min="7181" max="7424" width="9.140625" style="12"/>
    <col min="7425" max="7425" width="14" style="12" customWidth="1"/>
    <col min="7426" max="7436" width="11.28515625" style="12" customWidth="1"/>
    <col min="7437" max="7680" width="9.140625" style="12"/>
    <col min="7681" max="7681" width="14" style="12" customWidth="1"/>
    <col min="7682" max="7692" width="11.28515625" style="12" customWidth="1"/>
    <col min="7693" max="7936" width="9.140625" style="12"/>
    <col min="7937" max="7937" width="14" style="12" customWidth="1"/>
    <col min="7938" max="7948" width="11.28515625" style="12" customWidth="1"/>
    <col min="7949" max="8192" width="9.140625" style="12"/>
    <col min="8193" max="8193" width="14" style="12" customWidth="1"/>
    <col min="8194" max="8204" width="11.28515625" style="12" customWidth="1"/>
    <col min="8205" max="8448" width="9.140625" style="12"/>
    <col min="8449" max="8449" width="14" style="12" customWidth="1"/>
    <col min="8450" max="8460" width="11.28515625" style="12" customWidth="1"/>
    <col min="8461" max="8704" width="9.140625" style="12"/>
    <col min="8705" max="8705" width="14" style="12" customWidth="1"/>
    <col min="8706" max="8716" width="11.28515625" style="12" customWidth="1"/>
    <col min="8717" max="8960" width="9.140625" style="12"/>
    <col min="8961" max="8961" width="14" style="12" customWidth="1"/>
    <col min="8962" max="8972" width="11.28515625" style="12" customWidth="1"/>
    <col min="8973" max="9216" width="9.140625" style="12"/>
    <col min="9217" max="9217" width="14" style="12" customWidth="1"/>
    <col min="9218" max="9228" width="11.28515625" style="12" customWidth="1"/>
    <col min="9229" max="9472" width="9.140625" style="12"/>
    <col min="9473" max="9473" width="14" style="12" customWidth="1"/>
    <col min="9474" max="9484" width="11.28515625" style="12" customWidth="1"/>
    <col min="9485" max="9728" width="9.140625" style="12"/>
    <col min="9729" max="9729" width="14" style="12" customWidth="1"/>
    <col min="9730" max="9740" width="11.28515625" style="12" customWidth="1"/>
    <col min="9741" max="9984" width="9.140625" style="12"/>
    <col min="9985" max="9985" width="14" style="12" customWidth="1"/>
    <col min="9986" max="9996" width="11.28515625" style="12" customWidth="1"/>
    <col min="9997" max="10240" width="9.140625" style="12"/>
    <col min="10241" max="10241" width="14" style="12" customWidth="1"/>
    <col min="10242" max="10252" width="11.28515625" style="12" customWidth="1"/>
    <col min="10253" max="10496" width="9.140625" style="12"/>
    <col min="10497" max="10497" width="14" style="12" customWidth="1"/>
    <col min="10498" max="10508" width="11.28515625" style="12" customWidth="1"/>
    <col min="10509" max="10752" width="9.140625" style="12"/>
    <col min="10753" max="10753" width="14" style="12" customWidth="1"/>
    <col min="10754" max="10764" width="11.28515625" style="12" customWidth="1"/>
    <col min="10765" max="11008" width="9.140625" style="12"/>
    <col min="11009" max="11009" width="14" style="12" customWidth="1"/>
    <col min="11010" max="11020" width="11.28515625" style="12" customWidth="1"/>
    <col min="11021" max="11264" width="9.140625" style="12"/>
    <col min="11265" max="11265" width="14" style="12" customWidth="1"/>
    <col min="11266" max="11276" width="11.28515625" style="12" customWidth="1"/>
    <col min="11277" max="11520" width="9.140625" style="12"/>
    <col min="11521" max="11521" width="14" style="12" customWidth="1"/>
    <col min="11522" max="11532" width="11.28515625" style="12" customWidth="1"/>
    <col min="11533" max="11776" width="9.140625" style="12"/>
    <col min="11777" max="11777" width="14" style="12" customWidth="1"/>
    <col min="11778" max="11788" width="11.28515625" style="12" customWidth="1"/>
    <col min="11789" max="12032" width="9.140625" style="12"/>
    <col min="12033" max="12033" width="14" style="12" customWidth="1"/>
    <col min="12034" max="12044" width="11.28515625" style="12" customWidth="1"/>
    <col min="12045" max="12288" width="9.140625" style="12"/>
    <col min="12289" max="12289" width="14" style="12" customWidth="1"/>
    <col min="12290" max="12300" width="11.28515625" style="12" customWidth="1"/>
    <col min="12301" max="12544" width="9.140625" style="12"/>
    <col min="12545" max="12545" width="14" style="12" customWidth="1"/>
    <col min="12546" max="12556" width="11.28515625" style="12" customWidth="1"/>
    <col min="12557" max="12800" width="9.140625" style="12"/>
    <col min="12801" max="12801" width="14" style="12" customWidth="1"/>
    <col min="12802" max="12812" width="11.28515625" style="12" customWidth="1"/>
    <col min="12813" max="13056" width="9.140625" style="12"/>
    <col min="13057" max="13057" width="14" style="12" customWidth="1"/>
    <col min="13058" max="13068" width="11.28515625" style="12" customWidth="1"/>
    <col min="13069" max="13312" width="9.140625" style="12"/>
    <col min="13313" max="13313" width="14" style="12" customWidth="1"/>
    <col min="13314" max="13324" width="11.28515625" style="12" customWidth="1"/>
    <col min="13325" max="13568" width="9.140625" style="12"/>
    <col min="13569" max="13569" width="14" style="12" customWidth="1"/>
    <col min="13570" max="13580" width="11.28515625" style="12" customWidth="1"/>
    <col min="13581" max="13824" width="9.140625" style="12"/>
    <col min="13825" max="13825" width="14" style="12" customWidth="1"/>
    <col min="13826" max="13836" width="11.28515625" style="12" customWidth="1"/>
    <col min="13837" max="14080" width="9.140625" style="12"/>
    <col min="14081" max="14081" width="14" style="12" customWidth="1"/>
    <col min="14082" max="14092" width="11.28515625" style="12" customWidth="1"/>
    <col min="14093" max="14336" width="9.140625" style="12"/>
    <col min="14337" max="14337" width="14" style="12" customWidth="1"/>
    <col min="14338" max="14348" width="11.28515625" style="12" customWidth="1"/>
    <col min="14349" max="14592" width="9.140625" style="12"/>
    <col min="14593" max="14593" width="14" style="12" customWidth="1"/>
    <col min="14594" max="14604" width="11.28515625" style="12" customWidth="1"/>
    <col min="14605" max="14848" width="9.140625" style="12"/>
    <col min="14849" max="14849" width="14" style="12" customWidth="1"/>
    <col min="14850" max="14860" width="11.28515625" style="12" customWidth="1"/>
    <col min="14861" max="15104" width="9.140625" style="12"/>
    <col min="15105" max="15105" width="14" style="12" customWidth="1"/>
    <col min="15106" max="15116" width="11.28515625" style="12" customWidth="1"/>
    <col min="15117" max="15360" width="9.140625" style="12"/>
    <col min="15361" max="15361" width="14" style="12" customWidth="1"/>
    <col min="15362" max="15372" width="11.28515625" style="12" customWidth="1"/>
    <col min="15373" max="15616" width="9.140625" style="12"/>
    <col min="15617" max="15617" width="14" style="12" customWidth="1"/>
    <col min="15618" max="15628" width="11.28515625" style="12" customWidth="1"/>
    <col min="15629" max="15872" width="9.140625" style="12"/>
    <col min="15873" max="15873" width="14" style="12" customWidth="1"/>
    <col min="15874" max="15884" width="11.28515625" style="12" customWidth="1"/>
    <col min="15885" max="16128" width="9.140625" style="12"/>
    <col min="16129" max="16129" width="14" style="12" customWidth="1"/>
    <col min="16130" max="16140" width="11.28515625" style="12" customWidth="1"/>
    <col min="16141" max="16384" width="9.140625" style="12"/>
  </cols>
  <sheetData>
    <row r="1" spans="1:23" s="13" customFormat="1" x14ac:dyDescent="0.2">
      <c r="A1" s="13" t="s">
        <v>239</v>
      </c>
      <c r="B1" s="93"/>
      <c r="C1" s="93"/>
      <c r="D1" s="93"/>
      <c r="E1" s="93"/>
      <c r="M1" s="12"/>
      <c r="N1" s="12"/>
      <c r="O1" s="12"/>
      <c r="P1" s="12"/>
      <c r="Q1" s="12"/>
      <c r="R1" s="12"/>
      <c r="S1" s="12"/>
      <c r="T1" s="12"/>
      <c r="U1" s="12"/>
      <c r="V1" s="12"/>
      <c r="W1" s="12"/>
    </row>
    <row r="2" spans="1:23" x14ac:dyDescent="0.2">
      <c r="C2" s="95" t="s">
        <v>197</v>
      </c>
      <c r="D2" s="95"/>
      <c r="E2" s="95"/>
      <c r="F2" s="81" t="s">
        <v>198</v>
      </c>
      <c r="G2" s="81"/>
      <c r="H2" s="81"/>
      <c r="I2" s="81"/>
      <c r="J2" s="81" t="s">
        <v>199</v>
      </c>
      <c r="K2" s="81"/>
      <c r="L2" s="81"/>
    </row>
    <row r="3" spans="1:23" x14ac:dyDescent="0.2">
      <c r="A3" s="12" t="s">
        <v>200</v>
      </c>
      <c r="B3" s="49" t="s">
        <v>201</v>
      </c>
      <c r="C3" s="49" t="s">
        <v>202</v>
      </c>
      <c r="D3" s="49" t="s">
        <v>203</v>
      </c>
      <c r="E3" s="49" t="s">
        <v>203</v>
      </c>
      <c r="F3" s="71" t="s">
        <v>203</v>
      </c>
      <c r="G3" s="71" t="s">
        <v>202</v>
      </c>
      <c r="H3" s="71" t="s">
        <v>203</v>
      </c>
      <c r="I3" s="71" t="s">
        <v>204</v>
      </c>
      <c r="J3" s="71" t="s">
        <v>203</v>
      </c>
      <c r="K3" s="71" t="s">
        <v>203</v>
      </c>
      <c r="L3" s="71" t="s">
        <v>203</v>
      </c>
    </row>
    <row r="4" spans="1:23" x14ac:dyDescent="0.2">
      <c r="B4" s="49" t="s">
        <v>205</v>
      </c>
      <c r="C4" s="49" t="s">
        <v>206</v>
      </c>
      <c r="D4" s="49" t="s">
        <v>207</v>
      </c>
      <c r="E4" s="49" t="s">
        <v>207</v>
      </c>
      <c r="F4" s="71" t="s">
        <v>206</v>
      </c>
      <c r="G4" s="71" t="s">
        <v>207</v>
      </c>
      <c r="H4" s="71" t="s">
        <v>207</v>
      </c>
      <c r="I4" s="71" t="s">
        <v>208</v>
      </c>
      <c r="J4" s="71" t="s">
        <v>209</v>
      </c>
      <c r="K4" s="71" t="s">
        <v>210</v>
      </c>
      <c r="L4" s="71" t="s">
        <v>379</v>
      </c>
    </row>
    <row r="5" spans="1:23" s="13" customFormat="1" x14ac:dyDescent="0.2">
      <c r="B5" s="51" t="s">
        <v>211</v>
      </c>
      <c r="C5" s="51"/>
      <c r="D5" s="51" t="s">
        <v>212</v>
      </c>
      <c r="E5" s="51" t="s">
        <v>213</v>
      </c>
      <c r="F5" s="15"/>
      <c r="G5" s="15" t="s">
        <v>214</v>
      </c>
      <c r="H5" s="15" t="s">
        <v>213</v>
      </c>
      <c r="I5" s="15"/>
      <c r="J5" s="15"/>
      <c r="K5" s="15"/>
      <c r="L5" s="15"/>
      <c r="M5" s="12"/>
      <c r="N5" s="12"/>
      <c r="O5" s="12"/>
      <c r="P5" s="12"/>
      <c r="Q5" s="12"/>
      <c r="R5" s="12"/>
      <c r="S5" s="12"/>
      <c r="T5" s="12"/>
      <c r="U5" s="12"/>
      <c r="V5" s="12"/>
      <c r="W5" s="12"/>
    </row>
    <row r="6" spans="1:23" x14ac:dyDescent="0.2">
      <c r="B6" s="49" t="s">
        <v>215</v>
      </c>
      <c r="C6" s="49" t="s">
        <v>216</v>
      </c>
      <c r="D6" s="95" t="s">
        <v>55</v>
      </c>
      <c r="E6" s="95"/>
      <c r="F6" s="96" t="s">
        <v>217</v>
      </c>
      <c r="G6" s="81"/>
      <c r="H6" s="81"/>
      <c r="I6" s="71" t="s">
        <v>215</v>
      </c>
      <c r="J6" s="71" t="s">
        <v>215</v>
      </c>
      <c r="K6" s="96" t="s">
        <v>218</v>
      </c>
      <c r="L6" s="81"/>
    </row>
    <row r="7" spans="1:23" x14ac:dyDescent="0.2">
      <c r="B7" s="49" t="s">
        <v>219</v>
      </c>
      <c r="C7" s="49" t="s">
        <v>220</v>
      </c>
      <c r="I7" s="71" t="s">
        <v>219</v>
      </c>
      <c r="J7" s="71" t="s">
        <v>219</v>
      </c>
    </row>
    <row r="9" spans="1:23" x14ac:dyDescent="0.2">
      <c r="A9" s="83" t="s">
        <v>312</v>
      </c>
    </row>
    <row r="10" spans="1:23" x14ac:dyDescent="0.2">
      <c r="A10" s="83">
        <v>1990</v>
      </c>
      <c r="B10" s="108">
        <v>2.4500000000000002</v>
      </c>
      <c r="C10" s="108">
        <v>26.585000000000001</v>
      </c>
      <c r="D10" s="108">
        <v>100.17</v>
      </c>
      <c r="E10" s="108">
        <v>245.58250000000001</v>
      </c>
      <c r="F10" s="108">
        <f t="shared" ref="F10:F38" si="0">C10*1.55</f>
        <v>41.20675</v>
      </c>
      <c r="G10" s="108">
        <f t="shared" ref="G10:G38" si="1">((+D10*13.5)/2000)*100</f>
        <v>67.614750000000001</v>
      </c>
      <c r="H10" s="108">
        <f t="shared" ref="H10:H38" si="2">((+E10*2.65)/2000)*100</f>
        <v>32.539681250000001</v>
      </c>
      <c r="I10" s="108">
        <f t="shared" ref="I10:I38" si="3">SUM(F10:H10)/100</f>
        <v>1.4136118125000001</v>
      </c>
      <c r="J10" s="108">
        <f t="shared" ref="J10:J38" si="4">B10-I10</f>
        <v>1.0363881875000001</v>
      </c>
      <c r="K10" s="108">
        <f t="shared" ref="K10:K39" si="5">J10/31.5*100</f>
        <v>3.2901212301587304</v>
      </c>
      <c r="L10" s="108">
        <f t="shared" ref="L10:L38" si="6">J10/33.333*100</f>
        <v>3.1091956544565447</v>
      </c>
    </row>
    <row r="11" spans="1:23" x14ac:dyDescent="0.2">
      <c r="A11" s="83">
        <f t="shared" ref="A11:A25" si="7">A10+1</f>
        <v>1991</v>
      </c>
      <c r="B11" s="108">
        <v>2.4024999999999999</v>
      </c>
      <c r="C11" s="108">
        <v>28.355</v>
      </c>
      <c r="D11" s="108">
        <v>101.5175</v>
      </c>
      <c r="E11" s="108">
        <v>256.07</v>
      </c>
      <c r="F11" s="108">
        <f t="shared" si="0"/>
        <v>43.950250000000004</v>
      </c>
      <c r="G11" s="108">
        <f t="shared" si="1"/>
        <v>68.524312499999994</v>
      </c>
      <c r="H11" s="108">
        <f t="shared" si="2"/>
        <v>33.929274999999997</v>
      </c>
      <c r="I11" s="108">
        <f t="shared" si="3"/>
        <v>1.4640383749999999</v>
      </c>
      <c r="J11" s="108">
        <f t="shared" si="4"/>
        <v>0.93846162499999997</v>
      </c>
      <c r="K11" s="108">
        <f t="shared" si="5"/>
        <v>2.9792432539682538</v>
      </c>
      <c r="L11" s="108">
        <f t="shared" si="6"/>
        <v>2.815413029130291</v>
      </c>
    </row>
    <row r="12" spans="1:23" x14ac:dyDescent="0.2">
      <c r="A12" s="83">
        <f t="shared" si="7"/>
        <v>1992</v>
      </c>
      <c r="B12" s="108">
        <v>2.3275000000000001</v>
      </c>
      <c r="C12" s="108">
        <v>23.891666666666666</v>
      </c>
      <c r="D12" s="108">
        <v>102.79666666666665</v>
      </c>
      <c r="E12" s="108">
        <v>259.71749999999997</v>
      </c>
      <c r="F12" s="108">
        <f t="shared" si="0"/>
        <v>37.032083333333333</v>
      </c>
      <c r="G12" s="108">
        <f t="shared" si="1"/>
        <v>69.387749999999997</v>
      </c>
      <c r="H12" s="108">
        <f t="shared" si="2"/>
        <v>34.412568749999991</v>
      </c>
      <c r="I12" s="108">
        <f t="shared" si="3"/>
        <v>1.408324020833333</v>
      </c>
      <c r="J12" s="108">
        <f t="shared" si="4"/>
        <v>0.91917597916666716</v>
      </c>
      <c r="K12" s="108">
        <f t="shared" si="5"/>
        <v>2.9180189814814828</v>
      </c>
      <c r="L12" s="108">
        <f t="shared" si="6"/>
        <v>2.7575555130551321</v>
      </c>
    </row>
    <row r="13" spans="1:23" x14ac:dyDescent="0.2">
      <c r="A13" s="83">
        <f t="shared" si="7"/>
        <v>1993</v>
      </c>
      <c r="B13" s="108">
        <v>2.2708333333333335</v>
      </c>
      <c r="C13" s="108">
        <v>21.516666666666666</v>
      </c>
      <c r="D13" s="108">
        <v>87.991666666666674</v>
      </c>
      <c r="E13" s="108">
        <v>296.5333333333333</v>
      </c>
      <c r="F13" s="108">
        <f t="shared" si="0"/>
        <v>33.350833333333334</v>
      </c>
      <c r="G13" s="108">
        <f t="shared" si="1"/>
        <v>59.394374999999997</v>
      </c>
      <c r="H13" s="108">
        <f t="shared" si="2"/>
        <v>39.29066666666666</v>
      </c>
      <c r="I13" s="108">
        <f t="shared" si="3"/>
        <v>1.3203587499999998</v>
      </c>
      <c r="J13" s="108">
        <f t="shared" si="4"/>
        <v>0.95047458333333368</v>
      </c>
      <c r="K13" s="108">
        <f t="shared" si="5"/>
        <v>3.0173796296296307</v>
      </c>
      <c r="L13" s="108">
        <f t="shared" si="6"/>
        <v>2.8514522645226461</v>
      </c>
    </row>
    <row r="14" spans="1:23" x14ac:dyDescent="0.2">
      <c r="A14" s="83">
        <f t="shared" si="7"/>
        <v>1994</v>
      </c>
      <c r="B14" s="108">
        <v>2.4016666666666668</v>
      </c>
      <c r="C14" s="108">
        <v>27.220833333333335</v>
      </c>
      <c r="D14" s="108">
        <v>89.587500000000006</v>
      </c>
      <c r="E14" s="108">
        <v>262.49583333333334</v>
      </c>
      <c r="F14" s="108">
        <f t="shared" si="0"/>
        <v>42.192291666666669</v>
      </c>
      <c r="G14" s="108">
        <f t="shared" si="1"/>
        <v>60.471562500000012</v>
      </c>
      <c r="H14" s="108">
        <f t="shared" si="2"/>
        <v>34.780697916666668</v>
      </c>
      <c r="I14" s="108">
        <f t="shared" si="3"/>
        <v>1.3744455208333335</v>
      </c>
      <c r="J14" s="108">
        <f t="shared" si="4"/>
        <v>1.0272211458333333</v>
      </c>
      <c r="K14" s="108">
        <f t="shared" si="5"/>
        <v>3.2610195105820106</v>
      </c>
      <c r="L14" s="108">
        <f t="shared" si="6"/>
        <v>3.0816942544425445</v>
      </c>
    </row>
    <row r="15" spans="1:23" x14ac:dyDescent="0.2">
      <c r="A15" s="83">
        <f t="shared" si="7"/>
        <v>1995</v>
      </c>
      <c r="B15" s="108">
        <v>2.7008333333333332</v>
      </c>
      <c r="C15" s="108">
        <v>26.6675</v>
      </c>
      <c r="D15" s="108">
        <v>88.341666666666669</v>
      </c>
      <c r="E15" s="108">
        <v>244.02083333333331</v>
      </c>
      <c r="F15" s="108">
        <f t="shared" si="0"/>
        <v>41.334625000000003</v>
      </c>
      <c r="G15" s="108">
        <f t="shared" si="1"/>
        <v>59.630624999999995</v>
      </c>
      <c r="H15" s="108">
        <f t="shared" si="2"/>
        <v>32.332760416666659</v>
      </c>
      <c r="I15" s="108">
        <f t="shared" si="3"/>
        <v>1.3329801041666667</v>
      </c>
      <c r="J15" s="108">
        <f t="shared" si="4"/>
        <v>1.3678532291666665</v>
      </c>
      <c r="K15" s="108">
        <f t="shared" si="5"/>
        <v>4.3423912037037038</v>
      </c>
      <c r="L15" s="108">
        <f t="shared" si="6"/>
        <v>4.1036007235072347</v>
      </c>
    </row>
    <row r="16" spans="1:23" x14ac:dyDescent="0.2">
      <c r="A16" s="83">
        <f t="shared" si="7"/>
        <v>1996</v>
      </c>
      <c r="B16" s="108">
        <v>3.8216666666666668</v>
      </c>
      <c r="C16" s="108">
        <v>24.519166666666667</v>
      </c>
      <c r="D16" s="108">
        <v>116.24583333333332</v>
      </c>
      <c r="E16" s="108">
        <v>332.39583333333337</v>
      </c>
      <c r="F16" s="108">
        <f t="shared" si="0"/>
        <v>38.004708333333333</v>
      </c>
      <c r="G16" s="108">
        <f t="shared" si="1"/>
        <v>78.465937499999995</v>
      </c>
      <c r="H16" s="108">
        <f t="shared" si="2"/>
        <v>44.042447916666667</v>
      </c>
      <c r="I16" s="108">
        <f t="shared" si="3"/>
        <v>1.6051309375</v>
      </c>
      <c r="J16" s="108">
        <f t="shared" si="4"/>
        <v>2.216535729166667</v>
      </c>
      <c r="K16" s="108">
        <f t="shared" si="5"/>
        <v>7.0366213624338636</v>
      </c>
      <c r="L16" s="108">
        <f t="shared" si="6"/>
        <v>6.649673684236844</v>
      </c>
    </row>
    <row r="17" spans="1:12" x14ac:dyDescent="0.2">
      <c r="A17" s="83">
        <f t="shared" si="7"/>
        <v>1997</v>
      </c>
      <c r="B17" s="108">
        <v>2.67</v>
      </c>
      <c r="C17" s="108">
        <v>24.874166666666667</v>
      </c>
      <c r="D17" s="108">
        <v>83.987499999999997</v>
      </c>
      <c r="E17" s="108">
        <v>345.21666666666664</v>
      </c>
      <c r="F17" s="108">
        <f t="shared" si="0"/>
        <v>38.554958333333339</v>
      </c>
      <c r="G17" s="108">
        <f t="shared" si="1"/>
        <v>56.691562499999989</v>
      </c>
      <c r="H17" s="108">
        <f t="shared" si="2"/>
        <v>45.741208333333326</v>
      </c>
      <c r="I17" s="108">
        <f t="shared" si="3"/>
        <v>1.4098772916666666</v>
      </c>
      <c r="J17" s="108">
        <f t="shared" si="4"/>
        <v>1.2601227083333333</v>
      </c>
      <c r="K17" s="108">
        <f t="shared" si="5"/>
        <v>4.0003895502645497</v>
      </c>
      <c r="L17" s="108">
        <f t="shared" si="6"/>
        <v>3.7804059290592904</v>
      </c>
    </row>
    <row r="18" spans="1:12" x14ac:dyDescent="0.2">
      <c r="A18" s="83">
        <f t="shared" si="7"/>
        <v>1998</v>
      </c>
      <c r="B18" s="108">
        <v>2.229166666666667</v>
      </c>
      <c r="C18" s="108">
        <v>29.898333333333337</v>
      </c>
      <c r="D18" s="108">
        <v>64.862499999999997</v>
      </c>
      <c r="E18" s="108">
        <v>260.53750000000002</v>
      </c>
      <c r="F18" s="108">
        <f t="shared" si="0"/>
        <v>46.342416666666672</v>
      </c>
      <c r="G18" s="108">
        <f t="shared" si="1"/>
        <v>43.782187499999999</v>
      </c>
      <c r="H18" s="108">
        <f t="shared" si="2"/>
        <v>34.521218750000003</v>
      </c>
      <c r="I18" s="108">
        <f t="shared" si="3"/>
        <v>1.2464582291666668</v>
      </c>
      <c r="J18" s="108">
        <f t="shared" si="4"/>
        <v>0.98270843750000014</v>
      </c>
      <c r="K18" s="108">
        <f t="shared" si="5"/>
        <v>3.1197093253968258</v>
      </c>
      <c r="L18" s="108">
        <f t="shared" si="6"/>
        <v>2.9481547940479409</v>
      </c>
    </row>
    <row r="19" spans="1:12" x14ac:dyDescent="0.2">
      <c r="A19" s="83">
        <f t="shared" si="7"/>
        <v>1999</v>
      </c>
      <c r="B19" s="108">
        <v>1.9125000000000001</v>
      </c>
      <c r="C19" s="108">
        <v>23.587499999999999</v>
      </c>
      <c r="D19" s="108">
        <v>58.765000000000001</v>
      </c>
      <c r="E19" s="108">
        <v>231.8775</v>
      </c>
      <c r="F19" s="108">
        <f t="shared" si="0"/>
        <v>36.560625000000002</v>
      </c>
      <c r="G19" s="108">
        <f t="shared" si="1"/>
        <v>39.666374999999995</v>
      </c>
      <c r="H19" s="108">
        <f t="shared" si="2"/>
        <v>30.723768749999998</v>
      </c>
      <c r="I19" s="108">
        <f t="shared" si="3"/>
        <v>1.0695076875</v>
      </c>
      <c r="J19" s="108">
        <f t="shared" si="4"/>
        <v>0.84299231250000006</v>
      </c>
      <c r="K19" s="108">
        <f t="shared" si="5"/>
        <v>2.6761660714285718</v>
      </c>
      <c r="L19" s="108">
        <f t="shared" si="6"/>
        <v>2.5290022275222759</v>
      </c>
    </row>
    <row r="20" spans="1:12" x14ac:dyDescent="0.2">
      <c r="A20" s="83">
        <f t="shared" si="7"/>
        <v>2000</v>
      </c>
      <c r="B20" s="108">
        <v>1.8758333333333332</v>
      </c>
      <c r="C20" s="108">
        <v>14.66</v>
      </c>
      <c r="D20" s="108">
        <v>51.708333333333329</v>
      </c>
      <c r="E20" s="108">
        <v>237.62583333333333</v>
      </c>
      <c r="F20" s="108">
        <f t="shared" si="0"/>
        <v>22.723000000000003</v>
      </c>
      <c r="G20" s="108">
        <f t="shared" si="1"/>
        <v>34.903124999999996</v>
      </c>
      <c r="H20" s="108">
        <f t="shared" si="2"/>
        <v>31.485422916666668</v>
      </c>
      <c r="I20" s="108">
        <f t="shared" si="3"/>
        <v>0.89111547916666667</v>
      </c>
      <c r="J20" s="108">
        <f t="shared" si="4"/>
        <v>0.98471785416666657</v>
      </c>
      <c r="K20" s="108">
        <f t="shared" si="5"/>
        <v>3.1260884259259254</v>
      </c>
      <c r="L20" s="108">
        <f t="shared" si="6"/>
        <v>2.9541831043310434</v>
      </c>
    </row>
    <row r="21" spans="1:12" x14ac:dyDescent="0.2">
      <c r="A21" s="83">
        <f t="shared" si="7"/>
        <v>2001</v>
      </c>
      <c r="B21" s="108">
        <v>1.9033333333333333</v>
      </c>
      <c r="C21" s="108">
        <v>15.75</v>
      </c>
      <c r="D21" s="108">
        <v>62.454999999999998</v>
      </c>
      <c r="E21" s="108">
        <v>253.97749999999999</v>
      </c>
      <c r="F21" s="108">
        <f t="shared" si="0"/>
        <v>24.412500000000001</v>
      </c>
      <c r="G21" s="108">
        <f t="shared" si="1"/>
        <v>42.157124999999994</v>
      </c>
      <c r="H21" s="108">
        <f t="shared" si="2"/>
        <v>33.652018749999996</v>
      </c>
      <c r="I21" s="108">
        <f t="shared" si="3"/>
        <v>1.0022164375</v>
      </c>
      <c r="J21" s="108">
        <f t="shared" si="4"/>
        <v>0.90111689583333332</v>
      </c>
      <c r="K21" s="108">
        <f t="shared" si="5"/>
        <v>2.8606885582010579</v>
      </c>
      <c r="L21" s="108">
        <f t="shared" si="6"/>
        <v>2.7033777212772128</v>
      </c>
    </row>
    <row r="22" spans="1:12" x14ac:dyDescent="0.2">
      <c r="A22" s="83">
        <f t="shared" si="7"/>
        <v>2002</v>
      </c>
      <c r="B22" s="108">
        <v>2.1716666666666669</v>
      </c>
      <c r="C22" s="108">
        <v>20.781666666666666</v>
      </c>
      <c r="D22" s="108">
        <v>60.327500000000001</v>
      </c>
      <c r="E22" s="108">
        <v>243.7166666666667</v>
      </c>
      <c r="F22" s="108">
        <f t="shared" si="0"/>
        <v>32.211583333333337</v>
      </c>
      <c r="G22" s="108">
        <f t="shared" si="1"/>
        <v>40.721062500000002</v>
      </c>
      <c r="H22" s="108">
        <f t="shared" si="2"/>
        <v>32.292458333333336</v>
      </c>
      <c r="I22" s="108">
        <f t="shared" si="3"/>
        <v>1.0522510416666668</v>
      </c>
      <c r="J22" s="108">
        <f t="shared" si="4"/>
        <v>1.119415625</v>
      </c>
      <c r="K22" s="108">
        <f t="shared" si="5"/>
        <v>3.5537003968253966</v>
      </c>
      <c r="L22" s="108">
        <f t="shared" si="6"/>
        <v>3.3582804578045784</v>
      </c>
    </row>
    <row r="23" spans="1:12" x14ac:dyDescent="0.2">
      <c r="A23" s="83">
        <f t="shared" si="7"/>
        <v>2003</v>
      </c>
      <c r="B23" s="108">
        <v>2.2875000000000001</v>
      </c>
      <c r="C23" s="108">
        <v>28.647500000000001</v>
      </c>
      <c r="D23" s="108">
        <v>72.150000000000006</v>
      </c>
      <c r="E23" s="108">
        <v>251.36083333333335</v>
      </c>
      <c r="F23" s="108">
        <f t="shared" si="0"/>
        <v>44.403625000000005</v>
      </c>
      <c r="G23" s="108">
        <f t="shared" si="1"/>
        <v>48.701250000000009</v>
      </c>
      <c r="H23" s="108">
        <f t="shared" si="2"/>
        <v>33.305310416666664</v>
      </c>
      <c r="I23" s="108">
        <f t="shared" si="3"/>
        <v>1.2641018541666669</v>
      </c>
      <c r="J23" s="108">
        <f t="shared" si="4"/>
        <v>1.0233981458333332</v>
      </c>
      <c r="K23" s="108">
        <f t="shared" si="5"/>
        <v>3.2488830026455022</v>
      </c>
      <c r="L23" s="108">
        <f t="shared" si="6"/>
        <v>3.0702251397513973</v>
      </c>
    </row>
    <row r="24" spans="1:12" x14ac:dyDescent="0.2">
      <c r="A24" s="83">
        <f t="shared" si="7"/>
        <v>2004</v>
      </c>
      <c r="B24" s="108">
        <v>2.3891666666666667</v>
      </c>
      <c r="C24" s="108">
        <v>27.588333333333335</v>
      </c>
      <c r="D24" s="108">
        <v>72.013333333333321</v>
      </c>
      <c r="E24" s="108">
        <v>308.4425</v>
      </c>
      <c r="F24" s="108">
        <f t="shared" si="0"/>
        <v>42.761916666666671</v>
      </c>
      <c r="G24" s="108">
        <f t="shared" si="1"/>
        <v>48.608999999999995</v>
      </c>
      <c r="H24" s="108">
        <f t="shared" si="2"/>
        <v>40.86863125</v>
      </c>
      <c r="I24" s="108">
        <f t="shared" si="3"/>
        <v>1.3223954791666666</v>
      </c>
      <c r="J24" s="108">
        <f t="shared" si="4"/>
        <v>1.0667711875000001</v>
      </c>
      <c r="K24" s="108">
        <f t="shared" si="5"/>
        <v>3.3865751984126988</v>
      </c>
      <c r="L24" s="108">
        <f t="shared" si="6"/>
        <v>3.2003455659556597</v>
      </c>
    </row>
    <row r="25" spans="1:12" x14ac:dyDescent="0.2">
      <c r="A25" s="83">
        <f t="shared" si="7"/>
        <v>2005</v>
      </c>
      <c r="B25" s="108">
        <v>1.9016666666666666</v>
      </c>
      <c r="C25" s="108">
        <v>28.415833333333332</v>
      </c>
      <c r="D25" s="108">
        <v>51.331666666666671</v>
      </c>
      <c r="E25" s="108">
        <v>288.08833333333337</v>
      </c>
      <c r="F25" s="108">
        <f t="shared" si="0"/>
        <v>44.044541666666667</v>
      </c>
      <c r="G25" s="108">
        <f t="shared" si="1"/>
        <v>34.648875000000004</v>
      </c>
      <c r="H25" s="108">
        <f t="shared" si="2"/>
        <v>38.171704166666672</v>
      </c>
      <c r="I25" s="108">
        <f t="shared" si="3"/>
        <v>1.1686512083333336</v>
      </c>
      <c r="J25" s="108">
        <f t="shared" si="4"/>
        <v>0.73301545833333304</v>
      </c>
      <c r="K25" s="108">
        <f t="shared" si="5"/>
        <v>2.3270332010582</v>
      </c>
      <c r="L25" s="108">
        <f t="shared" si="6"/>
        <v>2.1990683656836563</v>
      </c>
    </row>
    <row r="26" spans="1:12" x14ac:dyDescent="0.2">
      <c r="A26" s="83">
        <v>2006</v>
      </c>
      <c r="B26" s="108">
        <v>2.41</v>
      </c>
      <c r="C26" s="108">
        <v>25.06</v>
      </c>
      <c r="D26" s="108">
        <v>59.865000000000002</v>
      </c>
      <c r="E26" s="108">
        <v>264.89333333333332</v>
      </c>
      <c r="F26" s="108">
        <f t="shared" si="0"/>
        <v>38.842999999999996</v>
      </c>
      <c r="G26" s="108">
        <f t="shared" si="1"/>
        <v>40.408875000000002</v>
      </c>
      <c r="H26" s="108">
        <f t="shared" si="2"/>
        <v>35.098366666666664</v>
      </c>
      <c r="I26" s="108">
        <f t="shared" si="3"/>
        <v>1.1435024166666665</v>
      </c>
      <c r="J26" s="108">
        <f t="shared" si="4"/>
        <v>1.2664975833333336</v>
      </c>
      <c r="K26" s="108">
        <f t="shared" si="5"/>
        <v>4.0206272486772496</v>
      </c>
      <c r="L26" s="108">
        <f t="shared" si="6"/>
        <v>3.7995307453074543</v>
      </c>
    </row>
    <row r="27" spans="1:12" x14ac:dyDescent="0.2">
      <c r="A27" s="83">
        <v>2007</v>
      </c>
      <c r="B27" s="108">
        <v>3.5091666666666663</v>
      </c>
      <c r="C27" s="108">
        <v>39.229166666666664</v>
      </c>
      <c r="D27" s="108">
        <v>87.694999999999993</v>
      </c>
      <c r="E27" s="108">
        <v>402.30333333333334</v>
      </c>
      <c r="F27" s="108">
        <f t="shared" si="0"/>
        <v>60.805208333333333</v>
      </c>
      <c r="G27" s="108">
        <f t="shared" si="1"/>
        <v>59.194125</v>
      </c>
      <c r="H27" s="108">
        <f t="shared" si="2"/>
        <v>53.305191666666666</v>
      </c>
      <c r="I27" s="108">
        <f t="shared" si="3"/>
        <v>1.7330452500000002</v>
      </c>
      <c r="J27" s="108">
        <f t="shared" si="4"/>
        <v>1.7761214166666661</v>
      </c>
      <c r="K27" s="108">
        <f t="shared" si="5"/>
        <v>5.6384806878306861</v>
      </c>
      <c r="L27" s="108">
        <f t="shared" si="6"/>
        <v>5.3284175341753404</v>
      </c>
    </row>
    <row r="28" spans="1:12" x14ac:dyDescent="0.2">
      <c r="A28" s="83">
        <v>2008</v>
      </c>
      <c r="B28" s="108">
        <v>4.9483333333333333</v>
      </c>
      <c r="C28" s="108">
        <v>63.045833333333334</v>
      </c>
      <c r="D28" s="108">
        <v>110.96916666666668</v>
      </c>
      <c r="E28" s="108">
        <v>505.39749999999998</v>
      </c>
      <c r="F28" s="108">
        <f t="shared" si="0"/>
        <v>97.721041666666665</v>
      </c>
      <c r="G28" s="108">
        <f t="shared" si="1"/>
        <v>74.904187500000006</v>
      </c>
      <c r="H28" s="108">
        <f t="shared" si="2"/>
        <v>66.965168749999989</v>
      </c>
      <c r="I28" s="108">
        <f t="shared" si="3"/>
        <v>2.3959039791666665</v>
      </c>
      <c r="J28" s="108">
        <f t="shared" si="4"/>
        <v>2.5524293541666667</v>
      </c>
      <c r="K28" s="108">
        <f t="shared" si="5"/>
        <v>8.1029503306878308</v>
      </c>
      <c r="L28" s="108">
        <f t="shared" si="6"/>
        <v>7.6573646361463616</v>
      </c>
    </row>
    <row r="29" spans="1:12" x14ac:dyDescent="0.2">
      <c r="A29" s="83">
        <v>2009</v>
      </c>
      <c r="B29" s="108">
        <v>3.5641666666666665</v>
      </c>
      <c r="C29" s="108">
        <v>34.673333333333332</v>
      </c>
      <c r="D29" s="108">
        <v>76.161666666666662</v>
      </c>
      <c r="E29" s="108">
        <v>531.75250000000005</v>
      </c>
      <c r="F29" s="108">
        <f t="shared" si="0"/>
        <v>53.74366666666667</v>
      </c>
      <c r="G29" s="108">
        <f t="shared" si="1"/>
        <v>51.409125000000003</v>
      </c>
      <c r="H29" s="108">
        <f t="shared" si="2"/>
        <v>70.457206249999999</v>
      </c>
      <c r="I29" s="108">
        <f t="shared" si="3"/>
        <v>1.7560999791666665</v>
      </c>
      <c r="J29" s="108">
        <f t="shared" si="4"/>
        <v>1.8080666875</v>
      </c>
      <c r="K29" s="108">
        <f t="shared" si="5"/>
        <v>5.7398942460317457</v>
      </c>
      <c r="L29" s="108">
        <f t="shared" si="6"/>
        <v>5.4242543050430507</v>
      </c>
    </row>
    <row r="30" spans="1:12" x14ac:dyDescent="0.2">
      <c r="A30" s="83">
        <v>2010</v>
      </c>
      <c r="B30" s="108">
        <v>4.0233333333333334</v>
      </c>
      <c r="C30" s="108">
        <v>42.497500000000002</v>
      </c>
      <c r="D30" s="108">
        <v>87.952500000000001</v>
      </c>
      <c r="E30" s="108">
        <v>500.70083333333343</v>
      </c>
      <c r="F30" s="108">
        <f t="shared" si="0"/>
        <v>65.871125000000006</v>
      </c>
      <c r="G30" s="108">
        <f t="shared" si="1"/>
        <v>59.367937500000004</v>
      </c>
      <c r="H30" s="108">
        <f t="shared" si="2"/>
        <v>66.342860416666682</v>
      </c>
      <c r="I30" s="108">
        <f t="shared" si="3"/>
        <v>1.9158192291666671</v>
      </c>
      <c r="J30" s="108">
        <f t="shared" si="4"/>
        <v>2.1075141041666665</v>
      </c>
      <c r="K30" s="108">
        <f t="shared" si="5"/>
        <v>6.6905209656084654</v>
      </c>
      <c r="L30" s="108">
        <f t="shared" si="6"/>
        <v>6.3226055385553854</v>
      </c>
    </row>
    <row r="31" spans="1:12" x14ac:dyDescent="0.2">
      <c r="A31" s="83">
        <v>2011</v>
      </c>
      <c r="B31" s="108">
        <v>6.7033333333333331</v>
      </c>
      <c r="C31" s="108">
        <v>61.372500000000002</v>
      </c>
      <c r="D31" s="108">
        <v>156.51666666666668</v>
      </c>
      <c r="E31" s="108">
        <v>533.28083333333336</v>
      </c>
      <c r="F31" s="108">
        <f t="shared" si="0"/>
        <v>95.127375000000001</v>
      </c>
      <c r="G31" s="108">
        <f>((+D31*13.5)/2000)*100</f>
        <v>105.64875000000002</v>
      </c>
      <c r="H31" s="108">
        <f t="shared" si="2"/>
        <v>70.65971041666667</v>
      </c>
      <c r="I31" s="108">
        <f t="shared" si="3"/>
        <v>2.7143583541666669</v>
      </c>
      <c r="J31" s="108">
        <f t="shared" si="4"/>
        <v>3.9889749791666662</v>
      </c>
      <c r="K31" s="108">
        <f t="shared" si="5"/>
        <v>12.663412632275131</v>
      </c>
      <c r="L31" s="108">
        <f t="shared" si="6"/>
        <v>11.967044607946079</v>
      </c>
    </row>
    <row r="32" spans="1:12" x14ac:dyDescent="0.2">
      <c r="A32" s="83">
        <v>2012</v>
      </c>
      <c r="B32" s="108">
        <v>6.9858333333333338</v>
      </c>
      <c r="C32" s="108">
        <v>55.732500000000002</v>
      </c>
      <c r="D32" s="108">
        <v>177.85249999999999</v>
      </c>
      <c r="E32" s="108">
        <v>599.43499999999995</v>
      </c>
      <c r="F32" s="108">
        <f t="shared" si="0"/>
        <v>86.38537500000001</v>
      </c>
      <c r="G32" s="108">
        <f t="shared" si="1"/>
        <v>120.0504375</v>
      </c>
      <c r="H32" s="108">
        <f t="shared" si="2"/>
        <v>79.425137500000005</v>
      </c>
      <c r="I32" s="108">
        <f t="shared" si="3"/>
        <v>2.8586095</v>
      </c>
      <c r="J32" s="108">
        <f t="shared" si="4"/>
        <v>4.1272238333333338</v>
      </c>
      <c r="K32" s="108">
        <f t="shared" si="5"/>
        <v>13.102297883597885</v>
      </c>
      <c r="L32" s="108">
        <f t="shared" si="6"/>
        <v>12.381795317953181</v>
      </c>
    </row>
    <row r="33" spans="1:12" x14ac:dyDescent="0.2">
      <c r="A33" s="83">
        <v>2013</v>
      </c>
      <c r="B33" s="108">
        <v>5.9824999999999999</v>
      </c>
      <c r="C33" s="108">
        <v>43.130833333333335</v>
      </c>
      <c r="D33" s="108">
        <v>170.25333333333333</v>
      </c>
      <c r="E33" s="108">
        <v>583.87333333333333</v>
      </c>
      <c r="F33" s="108">
        <f t="shared" si="0"/>
        <v>66.852791666666675</v>
      </c>
      <c r="G33" s="108">
        <f t="shared" si="1"/>
        <v>114.92100000000001</v>
      </c>
      <c r="H33" s="108">
        <f t="shared" si="2"/>
        <v>77.363216666666673</v>
      </c>
      <c r="I33" s="108">
        <f t="shared" si="3"/>
        <v>2.5913700833333335</v>
      </c>
      <c r="J33" s="108">
        <f t="shared" si="4"/>
        <v>3.3911299166666664</v>
      </c>
      <c r="K33" s="108">
        <f t="shared" si="5"/>
        <v>10.765491798941799</v>
      </c>
      <c r="L33" s="108">
        <f t="shared" si="6"/>
        <v>10.173491484914848</v>
      </c>
    </row>
    <row r="34" spans="1:12" x14ac:dyDescent="0.2">
      <c r="A34" s="83">
        <v>2014</v>
      </c>
      <c r="B34" s="108">
        <v>3.9958333333333336</v>
      </c>
      <c r="C34" s="108">
        <v>38.362500000000004</v>
      </c>
      <c r="D34" s="108">
        <v>135.48416666666668</v>
      </c>
      <c r="E34" s="108">
        <v>646.3658333333334</v>
      </c>
      <c r="F34" s="108">
        <f t="shared" si="0"/>
        <v>59.461875000000006</v>
      </c>
      <c r="G34" s="108">
        <f t="shared" si="1"/>
        <v>91.451812500000003</v>
      </c>
      <c r="H34" s="108">
        <f t="shared" si="2"/>
        <v>85.643472916666667</v>
      </c>
      <c r="I34" s="108">
        <f t="shared" si="3"/>
        <v>2.3655716041666666</v>
      </c>
      <c r="J34" s="108">
        <f t="shared" si="4"/>
        <v>1.630261729166667</v>
      </c>
      <c r="K34" s="108">
        <f t="shared" si="5"/>
        <v>5.1754340608465625</v>
      </c>
      <c r="L34" s="108">
        <f t="shared" si="6"/>
        <v>4.89083409584096</v>
      </c>
    </row>
    <row r="35" spans="1:12" x14ac:dyDescent="0.2">
      <c r="A35" s="83">
        <v>2015</v>
      </c>
      <c r="B35" s="108">
        <v>3.6166666666666667</v>
      </c>
      <c r="C35" s="108">
        <v>38.230833333333337</v>
      </c>
      <c r="D35" s="108">
        <v>98.644166666666663</v>
      </c>
      <c r="E35" s="108">
        <v>552.02541666666673</v>
      </c>
      <c r="F35" s="108">
        <f t="shared" si="0"/>
        <v>59.257791666666677</v>
      </c>
      <c r="G35" s="108">
        <f t="shared" si="1"/>
        <v>66.584812499999998</v>
      </c>
      <c r="H35" s="108">
        <f t="shared" si="2"/>
        <v>73.143367708333344</v>
      </c>
      <c r="I35" s="108">
        <f t="shared" si="3"/>
        <v>1.9898597187500002</v>
      </c>
      <c r="J35" s="108">
        <f t="shared" si="4"/>
        <v>1.6268069479166665</v>
      </c>
      <c r="K35" s="108">
        <f t="shared" si="5"/>
        <v>5.1644665013227513</v>
      </c>
      <c r="L35" s="108">
        <f t="shared" si="6"/>
        <v>4.8804696484464838</v>
      </c>
    </row>
    <row r="36" spans="1:12" x14ac:dyDescent="0.2">
      <c r="A36" s="83">
        <v>2016</v>
      </c>
      <c r="B36" s="108">
        <v>3.438333333333333</v>
      </c>
      <c r="C36" s="108">
        <v>39.11</v>
      </c>
      <c r="D36" s="108">
        <v>91.073333333333338</v>
      </c>
      <c r="E36" s="108">
        <v>485.14083333333332</v>
      </c>
      <c r="F36" s="108">
        <f t="shared" si="0"/>
        <v>60.6205</v>
      </c>
      <c r="G36" s="108">
        <f t="shared" si="1"/>
        <v>61.474499999999999</v>
      </c>
      <c r="H36" s="108">
        <f t="shared" si="2"/>
        <v>64.281160416666665</v>
      </c>
      <c r="I36" s="108">
        <f t="shared" si="3"/>
        <v>1.8637616041666667</v>
      </c>
      <c r="J36" s="108">
        <f t="shared" si="4"/>
        <v>1.5745717291666663</v>
      </c>
      <c r="K36" s="108">
        <f t="shared" si="5"/>
        <v>4.9986404100529089</v>
      </c>
      <c r="L36" s="108">
        <f t="shared" si="6"/>
        <v>4.7237624251242503</v>
      </c>
    </row>
    <row r="37" spans="1:12" x14ac:dyDescent="0.2">
      <c r="A37" s="83">
        <v>2017</v>
      </c>
      <c r="B37" s="108">
        <v>3.3466666666666667</v>
      </c>
      <c r="C37" s="108">
        <v>36.663333333333334</v>
      </c>
      <c r="D37" s="108">
        <v>81.285416666666663</v>
      </c>
      <c r="E37" s="108">
        <v>486.57083333333333</v>
      </c>
      <c r="F37" s="108">
        <f t="shared" si="0"/>
        <v>56.828166666666668</v>
      </c>
      <c r="G37" s="108">
        <f t="shared" si="1"/>
        <v>54.867656249999996</v>
      </c>
      <c r="H37" s="108">
        <f t="shared" si="2"/>
        <v>64.470635416666667</v>
      </c>
      <c r="I37" s="108">
        <f t="shared" si="3"/>
        <v>1.7616645833333331</v>
      </c>
      <c r="J37" s="108">
        <f t="shared" si="4"/>
        <v>1.5850020833333336</v>
      </c>
      <c r="K37" s="108">
        <f t="shared" si="5"/>
        <v>5.031752645502646</v>
      </c>
      <c r="L37" s="108">
        <f t="shared" si="6"/>
        <v>4.7550538005380059</v>
      </c>
    </row>
    <row r="38" spans="1:12" x14ac:dyDescent="0.2">
      <c r="A38" s="83">
        <v>2018</v>
      </c>
      <c r="B38" s="108">
        <v>3.3849999999999998</v>
      </c>
      <c r="C38" s="108">
        <v>28.325416666666666</v>
      </c>
      <c r="D38" s="108">
        <v>112.12833333333333</v>
      </c>
      <c r="E38" s="108">
        <v>470.41374999999999</v>
      </c>
      <c r="F38" s="108">
        <f t="shared" si="0"/>
        <v>43.904395833333332</v>
      </c>
      <c r="G38" s="108">
        <f t="shared" si="1"/>
        <v>75.686625000000006</v>
      </c>
      <c r="H38" s="108">
        <f t="shared" si="2"/>
        <v>62.329821874999993</v>
      </c>
      <c r="I38" s="108">
        <f t="shared" si="3"/>
        <v>1.8192084270833333</v>
      </c>
      <c r="J38" s="108">
        <f t="shared" si="4"/>
        <v>1.5657915729166665</v>
      </c>
      <c r="K38" s="108">
        <f t="shared" si="5"/>
        <v>4.9707668981481472</v>
      </c>
      <c r="L38" s="108">
        <f t="shared" si="6"/>
        <v>4.6974216929669295</v>
      </c>
    </row>
    <row r="39" spans="1:12" x14ac:dyDescent="0.2">
      <c r="A39" s="83">
        <v>2019</v>
      </c>
      <c r="B39" s="108">
        <v>3.6999999999999997</v>
      </c>
      <c r="C39" s="108">
        <v>27.758333333333333</v>
      </c>
      <c r="D39" s="108">
        <v>101.43125000000001</v>
      </c>
      <c r="E39" s="108">
        <v>384.17708333333331</v>
      </c>
      <c r="F39" s="108">
        <f>C39*1.55</f>
        <v>43.025416666666665</v>
      </c>
      <c r="G39" s="108">
        <f t="shared" ref="G39:G44" si="8">((+D39*13.5)/2000)*100</f>
        <v>68.466093749999999</v>
      </c>
      <c r="H39" s="108">
        <f t="shared" ref="H39:H44" si="9">((+E39*2.65)/2000)*100</f>
        <v>50.90346354166666</v>
      </c>
      <c r="I39" s="108">
        <f t="shared" ref="I39:I44" si="10">SUM(F39:H39)/100</f>
        <v>1.6239497395833333</v>
      </c>
      <c r="J39" s="108">
        <f t="shared" ref="J39:J44" si="11">B39-I39</f>
        <v>2.0760502604166664</v>
      </c>
      <c r="K39" s="108">
        <f t="shared" si="5"/>
        <v>6.5906357473544963</v>
      </c>
      <c r="L39" s="108">
        <f t="shared" ref="L39:L44" si="12">J39/33.333*100</f>
        <v>6.2282130633806334</v>
      </c>
    </row>
    <row r="40" spans="1:12" x14ac:dyDescent="0.2">
      <c r="A40" s="83">
        <v>2020</v>
      </c>
      <c r="B40" s="108">
        <v>3.5858333333333334</v>
      </c>
      <c r="C40" s="108">
        <v>42.664999999999999</v>
      </c>
      <c r="D40" s="108">
        <v>113.68333333333334</v>
      </c>
      <c r="E40" s="108">
        <v>448.81458333333336</v>
      </c>
      <c r="F40" s="108">
        <f>C40*1.55</f>
        <v>66.130750000000006</v>
      </c>
      <c r="G40" s="108">
        <f t="shared" si="8"/>
        <v>76.736250000000013</v>
      </c>
      <c r="H40" s="108">
        <f t="shared" si="9"/>
        <v>59.467932291666671</v>
      </c>
      <c r="I40" s="108">
        <f t="shared" si="10"/>
        <v>2.0233493229166668</v>
      </c>
      <c r="J40" s="108">
        <f t="shared" si="11"/>
        <v>1.5624840104166666</v>
      </c>
      <c r="K40" s="108">
        <f>J40/31.5*100</f>
        <v>4.960266699735449</v>
      </c>
      <c r="L40" s="108">
        <f t="shared" si="12"/>
        <v>4.6874989062390622</v>
      </c>
    </row>
    <row r="41" spans="1:12" x14ac:dyDescent="0.2">
      <c r="A41" s="83">
        <v>2021</v>
      </c>
      <c r="B41" s="108">
        <f>SUM(Table31a!B345:B347,Table31a!B349:B351,Table31a!B353:B355,Table31a!B357:B359)/12</f>
        <v>5.998333333333334</v>
      </c>
      <c r="C41" s="108">
        <f>SUM(Table31a!C345:C347,Table31a!C349:C351,Table31a!C353:C355,Table31a!C357:C359)/12</f>
        <v>57.923333333333339</v>
      </c>
      <c r="D41" s="108">
        <f>SUM(Table31a!D345:D347,Table31a!D349:D351,Table31a!D353:D355,Table31a!D357:D359)/12</f>
        <v>166.03208333333333</v>
      </c>
      <c r="E41" s="108">
        <f>SUM(Table31a!E345:E347,Table31a!E349:E351,Table31a!E353:E355,Table31a!E357:E359)/12</f>
        <v>566.60791666666671</v>
      </c>
      <c r="F41" s="108">
        <f>C41*1.55</f>
        <v>89.781166666666678</v>
      </c>
      <c r="G41" s="108">
        <f t="shared" si="8"/>
        <v>112.07165624999999</v>
      </c>
      <c r="H41" s="108">
        <f t="shared" si="9"/>
        <v>75.075548958333329</v>
      </c>
      <c r="I41" s="108">
        <f t="shared" si="10"/>
        <v>2.7692837187499997</v>
      </c>
      <c r="J41" s="108">
        <f t="shared" si="11"/>
        <v>3.2290496145833343</v>
      </c>
      <c r="K41" s="108">
        <f>J41/31.5*100</f>
        <v>10.25095115740741</v>
      </c>
      <c r="L41" s="108">
        <f t="shared" si="12"/>
        <v>9.6872457162071655</v>
      </c>
    </row>
    <row r="42" spans="1:12" x14ac:dyDescent="0.2">
      <c r="A42" s="83">
        <v>2022</v>
      </c>
      <c r="B42" s="108">
        <f>SUM(Table31a!B362:B364,Table31a!B366:B368,Table31a!B370:B372,Table31a!B374:B376)/12</f>
        <v>7.0966666666666667</v>
      </c>
      <c r="C42" s="108">
        <f>SUM(Table31a!C362:C364,Table31a!C366:C368,Table31a!C370:C372,Table31a!C374:C376)/12</f>
        <v>66.132847222222225</v>
      </c>
      <c r="D42" s="108">
        <f>SUM(Table31a!D362:D364,Table31a!D366:D368,Table31a!D370:D372,Table31a!D374:D376)/12</f>
        <v>209.88756944444447</v>
      </c>
      <c r="E42" s="108">
        <f>SUM(Table31a!E362:E364,Table31a!E366:E368,Table31a!E370:E372,Table31a!E374:E376)/12</f>
        <v>652.82854166666664</v>
      </c>
      <c r="F42" s="108">
        <f>C42*1.55</f>
        <v>102.50591319444445</v>
      </c>
      <c r="G42" s="108">
        <f t="shared" si="8"/>
        <v>141.674109375</v>
      </c>
      <c r="H42" s="108">
        <f t="shared" si="9"/>
        <v>86.499781770833323</v>
      </c>
      <c r="I42" s="108">
        <f t="shared" si="10"/>
        <v>3.3067980434027775</v>
      </c>
      <c r="J42" s="108">
        <f t="shared" si="11"/>
        <v>3.7898686232638892</v>
      </c>
      <c r="K42" s="108">
        <f>J42/31.5*100</f>
        <v>12.031328962742506</v>
      </c>
      <c r="L42" s="108">
        <f t="shared" si="12"/>
        <v>11.369719566987339</v>
      </c>
    </row>
    <row r="43" spans="1:12" x14ac:dyDescent="0.2">
      <c r="A43" s="83" t="s">
        <v>303</v>
      </c>
      <c r="B43" s="108">
        <f>SUM(Table31a!B379:B381,Table31a!B383:B385,Table31a!B387:B389,Table31a!B391:B393)/12</f>
        <v>5.7650000000000006</v>
      </c>
      <c r="C43" s="108">
        <f>SUM(Table31a!C379,Table31a!C384)/2</f>
        <v>56.5</v>
      </c>
      <c r="D43" s="108">
        <f>SUM(Table31a!D379:D381,Table31a!D383:D385,Table31a!D387:D389,Table31a!D391:D393)/12</f>
        <v>176.65402777777777</v>
      </c>
      <c r="E43" s="108">
        <f>SUM(Table31a!E379:E381,Table31a!E383:E385,Table31a!E387:E389,Table31a!E391:E393)/12</f>
        <v>581.96119444444446</v>
      </c>
      <c r="F43" s="108">
        <f>C43*1.55</f>
        <v>87.575000000000003</v>
      </c>
      <c r="G43" s="108">
        <f t="shared" si="8"/>
        <v>119.24146875</v>
      </c>
      <c r="H43" s="108">
        <f t="shared" si="9"/>
        <v>77.109858263888881</v>
      </c>
      <c r="I43" s="108">
        <f t="shared" si="10"/>
        <v>2.8392632701388889</v>
      </c>
      <c r="J43" s="108">
        <f t="shared" si="11"/>
        <v>2.9257367298611117</v>
      </c>
      <c r="K43" s="108">
        <f>J43/31.5*100</f>
        <v>9.2880531106701962</v>
      </c>
      <c r="L43" s="108">
        <f t="shared" si="12"/>
        <v>8.7772979625629599</v>
      </c>
    </row>
    <row r="44" spans="1:12" x14ac:dyDescent="0.2">
      <c r="A44" s="83">
        <v>2024</v>
      </c>
      <c r="B44" s="94">
        <f>SUM(Table31a!B396:B398,Table31a!B400:B402,Table31a!B404:B406,Table31a!B408:B410)/12</f>
        <v>4.2041666666666657</v>
      </c>
      <c r="C44" s="98" t="s">
        <v>330</v>
      </c>
      <c r="D44" s="94">
        <f>SUM(Table31a!D396:D398,Table31a!D400:D402,Table31a!D404:D406,Table31a!D408:D410)/12</f>
        <v>117.07451388888889</v>
      </c>
      <c r="E44" s="94">
        <f>SUM(Table31a!E396:E398,Table31a!E400:E402,Table31a!E404:E406,Table31a!E408:E410)/12</f>
        <v>434.35881944444441</v>
      </c>
      <c r="F44" s="98" t="s">
        <v>330</v>
      </c>
      <c r="G44" s="108">
        <f t="shared" si="8"/>
        <v>79.025296875000009</v>
      </c>
      <c r="H44" s="108">
        <f t="shared" si="9"/>
        <v>57.552543576388885</v>
      </c>
      <c r="I44" s="108">
        <f t="shared" si="10"/>
        <v>1.365778404513889</v>
      </c>
      <c r="J44" s="108">
        <f t="shared" si="11"/>
        <v>2.838388262152777</v>
      </c>
      <c r="K44" s="108">
        <f>J44/31.5*100</f>
        <v>9.0107563877865928</v>
      </c>
      <c r="L44" s="108">
        <f t="shared" si="12"/>
        <v>8.5152499389577212</v>
      </c>
    </row>
    <row r="45" spans="1:12" x14ac:dyDescent="0.2">
      <c r="A45" s="83" t="s">
        <v>313</v>
      </c>
      <c r="F45" s="97"/>
      <c r="G45" s="97"/>
      <c r="H45" s="97"/>
      <c r="I45" s="97"/>
      <c r="J45" s="97"/>
      <c r="K45" s="97"/>
      <c r="L45" s="97"/>
    </row>
    <row r="46" spans="1:12" x14ac:dyDescent="0.2">
      <c r="A46" s="83">
        <v>1990</v>
      </c>
      <c r="B46" s="94">
        <v>2.4674999999999998</v>
      </c>
      <c r="C46" s="94">
        <v>25.2225</v>
      </c>
      <c r="D46" s="94">
        <v>103.215</v>
      </c>
      <c r="E46" s="94">
        <v>259.125</v>
      </c>
      <c r="F46" s="94">
        <f t="shared" ref="F46:F74" si="13">C46*1.55</f>
        <v>39.094875000000002</v>
      </c>
      <c r="G46" s="94">
        <f t="shared" ref="G46:G74" si="14">((+D46*13.5)/2000)*100</f>
        <v>69.670124999999999</v>
      </c>
      <c r="H46" s="94">
        <f t="shared" ref="H46:H74" si="15">((+E46*2.65)/2000)*100</f>
        <v>34.334062500000002</v>
      </c>
      <c r="I46" s="94">
        <f t="shared" ref="I46:I74" si="16">SUM(F46:H46)/100</f>
        <v>1.430990625</v>
      </c>
      <c r="J46" s="94">
        <f t="shared" ref="J46:J74" si="17">B46-I46</f>
        <v>1.0365093749999998</v>
      </c>
      <c r="K46" s="94">
        <f t="shared" ref="K46:K75" si="18">J46/31.5*100</f>
        <v>3.2905059523809519</v>
      </c>
      <c r="L46" s="94">
        <f t="shared" ref="L46:L74" si="19">J46/33.333*100</f>
        <v>3.1095592205922054</v>
      </c>
    </row>
    <row r="47" spans="1:12" x14ac:dyDescent="0.2">
      <c r="A47" s="83">
        <f t="shared" ref="A47:A61" si="20">A46+1</f>
        <v>1991</v>
      </c>
      <c r="B47" s="94">
        <v>2.355</v>
      </c>
      <c r="C47" s="94">
        <v>28.27</v>
      </c>
      <c r="D47" s="94">
        <v>99.522499999999994</v>
      </c>
      <c r="E47" s="94">
        <v>244.19499999999999</v>
      </c>
      <c r="F47" s="94">
        <f t="shared" si="13"/>
        <v>43.8185</v>
      </c>
      <c r="G47" s="94">
        <f t="shared" si="14"/>
        <v>67.17768749999999</v>
      </c>
      <c r="H47" s="94">
        <f t="shared" si="15"/>
        <v>32.355837499999993</v>
      </c>
      <c r="I47" s="94">
        <f t="shared" si="16"/>
        <v>1.4335202499999997</v>
      </c>
      <c r="J47" s="94">
        <f t="shared" si="17"/>
        <v>0.92147975000000026</v>
      </c>
      <c r="K47" s="94">
        <f t="shared" si="18"/>
        <v>2.9253325396825405</v>
      </c>
      <c r="L47" s="94">
        <f t="shared" si="19"/>
        <v>2.7644668946689479</v>
      </c>
    </row>
    <row r="48" spans="1:12" x14ac:dyDescent="0.2">
      <c r="A48" s="83">
        <f t="shared" si="20"/>
        <v>1992</v>
      </c>
      <c r="B48" s="94">
        <v>2.4266666666666667</v>
      </c>
      <c r="C48" s="94">
        <v>25.723333333333333</v>
      </c>
      <c r="D48" s="94">
        <v>102.46666666666665</v>
      </c>
      <c r="E48" s="94">
        <v>265.50749999999999</v>
      </c>
      <c r="F48" s="94">
        <f t="shared" si="13"/>
        <v>39.871166666666667</v>
      </c>
      <c r="G48" s="94">
        <f t="shared" si="14"/>
        <v>69.164999999999992</v>
      </c>
      <c r="H48" s="94">
        <f t="shared" si="15"/>
        <v>35.17974375</v>
      </c>
      <c r="I48" s="94">
        <f t="shared" si="16"/>
        <v>1.4421591041666664</v>
      </c>
      <c r="J48" s="94">
        <f t="shared" si="17"/>
        <v>0.98450756250000038</v>
      </c>
      <c r="K48" s="94">
        <f t="shared" si="18"/>
        <v>3.1254208333333344</v>
      </c>
      <c r="L48" s="94">
        <f t="shared" si="19"/>
        <v>2.9535522230222315</v>
      </c>
    </row>
    <row r="49" spans="1:12" x14ac:dyDescent="0.2">
      <c r="A49" s="83">
        <f t="shared" si="20"/>
        <v>1993</v>
      </c>
      <c r="B49" s="94">
        <v>2.1316666666666664</v>
      </c>
      <c r="C49" s="94">
        <v>20.895</v>
      </c>
      <c r="D49" s="94">
        <v>93.405000000000001</v>
      </c>
      <c r="E49" s="94">
        <v>287.24666666666667</v>
      </c>
      <c r="F49" s="94">
        <f t="shared" si="13"/>
        <v>32.387250000000002</v>
      </c>
      <c r="G49" s="94">
        <f t="shared" si="14"/>
        <v>63.048375</v>
      </c>
      <c r="H49" s="94">
        <f t="shared" si="15"/>
        <v>38.060183333333327</v>
      </c>
      <c r="I49" s="94">
        <f t="shared" si="16"/>
        <v>1.3349580833333334</v>
      </c>
      <c r="J49" s="94">
        <f t="shared" si="17"/>
        <v>0.79670858333333294</v>
      </c>
      <c r="K49" s="94">
        <f t="shared" si="18"/>
        <v>2.5292335978835965</v>
      </c>
      <c r="L49" s="94">
        <f t="shared" si="19"/>
        <v>2.3901496514965137</v>
      </c>
    </row>
    <row r="50" spans="1:12" x14ac:dyDescent="0.2">
      <c r="A50" s="83">
        <f t="shared" si="20"/>
        <v>1994</v>
      </c>
      <c r="B50" s="94">
        <v>2.5333333333333332</v>
      </c>
      <c r="C50" s="94">
        <v>26.805</v>
      </c>
      <c r="D50" s="94">
        <v>89.279166666666669</v>
      </c>
      <c r="E50" s="94">
        <v>280.77916666666664</v>
      </c>
      <c r="F50" s="94">
        <f t="shared" si="13"/>
        <v>41.547750000000001</v>
      </c>
      <c r="G50" s="94">
        <f t="shared" si="14"/>
        <v>60.263437499999995</v>
      </c>
      <c r="H50" s="94">
        <f t="shared" si="15"/>
        <v>37.203239583333328</v>
      </c>
      <c r="I50" s="94">
        <f t="shared" si="16"/>
        <v>1.3901442708333331</v>
      </c>
      <c r="J50" s="94">
        <f t="shared" si="17"/>
        <v>1.1431890625000001</v>
      </c>
      <c r="K50" s="94">
        <f t="shared" si="18"/>
        <v>3.6291716269841268</v>
      </c>
      <c r="L50" s="94">
        <f t="shared" si="19"/>
        <v>3.4296014835148352</v>
      </c>
    </row>
    <row r="51" spans="1:12" x14ac:dyDescent="0.2">
      <c r="A51" s="83">
        <f t="shared" si="20"/>
        <v>1995</v>
      </c>
      <c r="B51" s="94">
        <v>2.4033333333333333</v>
      </c>
      <c r="C51" s="94">
        <v>26.471666666666668</v>
      </c>
      <c r="D51" s="94">
        <v>82.033333333333331</v>
      </c>
      <c r="E51" s="94">
        <v>223.14583333333334</v>
      </c>
      <c r="F51" s="94">
        <f t="shared" si="13"/>
        <v>41.031083333333335</v>
      </c>
      <c r="G51" s="94">
        <f t="shared" si="14"/>
        <v>55.372500000000002</v>
      </c>
      <c r="H51" s="94">
        <f t="shared" si="15"/>
        <v>29.56682291666667</v>
      </c>
      <c r="I51" s="94">
        <f t="shared" si="16"/>
        <v>1.2597040625</v>
      </c>
      <c r="J51" s="94">
        <f t="shared" si="17"/>
        <v>1.1436292708333333</v>
      </c>
      <c r="K51" s="94">
        <f t="shared" si="18"/>
        <v>3.6305691137566138</v>
      </c>
      <c r="L51" s="94">
        <f t="shared" si="19"/>
        <v>3.4309221217212174</v>
      </c>
    </row>
    <row r="52" spans="1:12" x14ac:dyDescent="0.2">
      <c r="A52" s="83">
        <f t="shared" si="20"/>
        <v>1996</v>
      </c>
      <c r="B52" s="94">
        <v>3.9583333333333339</v>
      </c>
      <c r="C52" s="94">
        <v>25.325833333333332</v>
      </c>
      <c r="D52" s="94">
        <v>119.3125</v>
      </c>
      <c r="E52" s="94">
        <v>325.96249999999998</v>
      </c>
      <c r="F52" s="94">
        <f t="shared" si="13"/>
        <v>39.255041666666664</v>
      </c>
      <c r="G52" s="94">
        <f t="shared" si="14"/>
        <v>80.535937500000003</v>
      </c>
      <c r="H52" s="94">
        <f t="shared" si="15"/>
        <v>43.190031249999997</v>
      </c>
      <c r="I52" s="94">
        <f t="shared" si="16"/>
        <v>1.6298101041666666</v>
      </c>
      <c r="J52" s="94">
        <f t="shared" si="17"/>
        <v>2.3285232291666675</v>
      </c>
      <c r="K52" s="94">
        <f t="shared" si="18"/>
        <v>7.3921372354497388</v>
      </c>
      <c r="L52" s="94">
        <f t="shared" si="19"/>
        <v>6.9856395438954415</v>
      </c>
    </row>
    <row r="53" spans="1:12" x14ac:dyDescent="0.2">
      <c r="A53" s="83">
        <f t="shared" si="20"/>
        <v>1997</v>
      </c>
      <c r="B53" s="94">
        <v>2.6783333333333328</v>
      </c>
      <c r="C53" s="94">
        <v>23.971666666666664</v>
      </c>
      <c r="D53" s="94">
        <v>90.162499999999994</v>
      </c>
      <c r="E53" s="94">
        <v>343.63333333333333</v>
      </c>
      <c r="F53" s="94">
        <f t="shared" si="13"/>
        <v>37.156083333333328</v>
      </c>
      <c r="G53" s="94">
        <f t="shared" si="14"/>
        <v>60.859687499999993</v>
      </c>
      <c r="H53" s="94">
        <f t="shared" si="15"/>
        <v>45.531416666666672</v>
      </c>
      <c r="I53" s="94">
        <f t="shared" si="16"/>
        <v>1.4354718750000002</v>
      </c>
      <c r="J53" s="94">
        <f t="shared" si="17"/>
        <v>1.2428614583333326</v>
      </c>
      <c r="K53" s="94">
        <f t="shared" si="18"/>
        <v>3.9455919312169287</v>
      </c>
      <c r="L53" s="94">
        <f t="shared" si="19"/>
        <v>3.7286216612166099</v>
      </c>
    </row>
    <row r="54" spans="1:12" x14ac:dyDescent="0.2">
      <c r="A54" s="83">
        <f t="shared" si="20"/>
        <v>1998</v>
      </c>
      <c r="B54" s="94">
        <v>2.3833333333333337</v>
      </c>
      <c r="C54" s="94">
        <v>28.985833333333336</v>
      </c>
      <c r="D54" s="94">
        <v>67.179166666666674</v>
      </c>
      <c r="E54" s="94">
        <v>278.36250000000001</v>
      </c>
      <c r="F54" s="94">
        <f t="shared" si="13"/>
        <v>44.928041666666672</v>
      </c>
      <c r="G54" s="94">
        <f t="shared" si="14"/>
        <v>45.345937499999998</v>
      </c>
      <c r="H54" s="94">
        <f t="shared" si="15"/>
        <v>36.883031249999995</v>
      </c>
      <c r="I54" s="94">
        <f t="shared" si="16"/>
        <v>1.2715701041666665</v>
      </c>
      <c r="J54" s="94">
        <f t="shared" si="17"/>
        <v>1.1117632291666673</v>
      </c>
      <c r="K54" s="94">
        <f t="shared" si="18"/>
        <v>3.5294070767195782</v>
      </c>
      <c r="L54" s="94">
        <f t="shared" si="19"/>
        <v>3.3353230407304091</v>
      </c>
    </row>
    <row r="55" spans="1:12" x14ac:dyDescent="0.2">
      <c r="A55" s="83">
        <f t="shared" si="20"/>
        <v>1999</v>
      </c>
      <c r="B55" s="94">
        <v>1.9741666666666666</v>
      </c>
      <c r="C55" s="94">
        <v>25.567499999999999</v>
      </c>
      <c r="D55" s="94">
        <v>60.2</v>
      </c>
      <c r="E55" s="94">
        <v>238.72749999999999</v>
      </c>
      <c r="F55" s="94">
        <f t="shared" si="13"/>
        <v>39.629624999999997</v>
      </c>
      <c r="G55" s="94">
        <f t="shared" si="14"/>
        <v>40.635000000000005</v>
      </c>
      <c r="H55" s="94">
        <f t="shared" si="15"/>
        <v>31.631393749999997</v>
      </c>
      <c r="I55" s="94">
        <f t="shared" si="16"/>
        <v>1.1189601874999999</v>
      </c>
      <c r="J55" s="94">
        <f t="shared" si="17"/>
        <v>0.8552064791666667</v>
      </c>
      <c r="K55" s="94">
        <f t="shared" si="18"/>
        <v>2.7149412037037037</v>
      </c>
      <c r="L55" s="94">
        <f t="shared" si="19"/>
        <v>2.5656450939509399</v>
      </c>
    </row>
    <row r="56" spans="1:12" x14ac:dyDescent="0.2">
      <c r="A56" s="83">
        <f t="shared" si="20"/>
        <v>2000</v>
      </c>
      <c r="B56" s="94">
        <v>1.8416666666666668</v>
      </c>
      <c r="C56" s="94">
        <v>17.450833333333335</v>
      </c>
      <c r="D56" s="94">
        <v>52.160833333333329</v>
      </c>
      <c r="E56" s="94">
        <v>234.7525</v>
      </c>
      <c r="F56" s="94">
        <f t="shared" si="13"/>
        <v>27.04879166666667</v>
      </c>
      <c r="G56" s="94">
        <f t="shared" si="14"/>
        <v>35.208562499999999</v>
      </c>
      <c r="H56" s="94">
        <f t="shared" si="15"/>
        <v>31.104706249999996</v>
      </c>
      <c r="I56" s="94">
        <f t="shared" si="16"/>
        <v>0.9336206041666667</v>
      </c>
      <c r="J56" s="94">
        <f t="shared" si="17"/>
        <v>0.90804606250000008</v>
      </c>
      <c r="K56" s="94">
        <f t="shared" si="18"/>
        <v>2.8826859126984132</v>
      </c>
      <c r="L56" s="94">
        <f t="shared" si="19"/>
        <v>2.7241654291542918</v>
      </c>
    </row>
    <row r="57" spans="1:12" x14ac:dyDescent="0.2">
      <c r="A57" s="83">
        <f t="shared" si="20"/>
        <v>2001</v>
      </c>
      <c r="B57" s="94">
        <v>1.9091666666666667</v>
      </c>
      <c r="C57" s="94">
        <v>13.541666666666664</v>
      </c>
      <c r="D57" s="94">
        <v>60.546666666666674</v>
      </c>
      <c r="E57" s="94">
        <v>254.04249999999999</v>
      </c>
      <c r="F57" s="94">
        <f t="shared" si="13"/>
        <v>20.989583333333329</v>
      </c>
      <c r="G57" s="94">
        <f t="shared" si="14"/>
        <v>40.869000000000007</v>
      </c>
      <c r="H57" s="94">
        <f t="shared" si="15"/>
        <v>33.660631250000002</v>
      </c>
      <c r="I57" s="94">
        <f t="shared" si="16"/>
        <v>0.95519214583333334</v>
      </c>
      <c r="J57" s="94">
        <f t="shared" si="17"/>
        <v>0.95397452083333334</v>
      </c>
      <c r="K57" s="94">
        <f t="shared" si="18"/>
        <v>3.0284905423280422</v>
      </c>
      <c r="L57" s="94">
        <f t="shared" si="19"/>
        <v>2.8619521820218203</v>
      </c>
    </row>
    <row r="58" spans="1:12" x14ac:dyDescent="0.2">
      <c r="A58" s="83">
        <f t="shared" si="20"/>
        <v>2002</v>
      </c>
      <c r="B58" s="94">
        <v>2.0566666666666666</v>
      </c>
      <c r="C58" s="94">
        <v>19.142499999999998</v>
      </c>
      <c r="D58" s="94">
        <v>59.673333333333332</v>
      </c>
      <c r="E58" s="94">
        <v>243.92500000000001</v>
      </c>
      <c r="F58" s="94">
        <f t="shared" si="13"/>
        <v>29.670874999999999</v>
      </c>
      <c r="G58" s="94">
        <f t="shared" si="14"/>
        <v>40.279499999999999</v>
      </c>
      <c r="H58" s="94">
        <f t="shared" si="15"/>
        <v>32.320062499999999</v>
      </c>
      <c r="I58" s="94">
        <f t="shared" si="16"/>
        <v>1.0227043749999998</v>
      </c>
      <c r="J58" s="94">
        <f t="shared" si="17"/>
        <v>1.0339622916666669</v>
      </c>
      <c r="K58" s="94">
        <f t="shared" si="18"/>
        <v>3.2824199735449739</v>
      </c>
      <c r="L58" s="94">
        <f t="shared" si="19"/>
        <v>3.1019178941789427</v>
      </c>
    </row>
    <row r="59" spans="1:12" x14ac:dyDescent="0.2">
      <c r="A59" s="83">
        <f t="shared" si="20"/>
        <v>2003</v>
      </c>
      <c r="B59" s="94">
        <v>2.3158333333333334</v>
      </c>
      <c r="C59" s="94">
        <v>28.174166666666665</v>
      </c>
      <c r="D59" s="94">
        <v>65.408333333333331</v>
      </c>
      <c r="E59" s="94">
        <v>239.51249999999999</v>
      </c>
      <c r="F59" s="94">
        <f t="shared" si="13"/>
        <v>43.669958333333334</v>
      </c>
      <c r="G59" s="94">
        <f t="shared" si="14"/>
        <v>44.150624999999998</v>
      </c>
      <c r="H59" s="94">
        <f t="shared" si="15"/>
        <v>31.735406249999997</v>
      </c>
      <c r="I59" s="94">
        <f t="shared" si="16"/>
        <v>1.1955598958333333</v>
      </c>
      <c r="J59" s="94">
        <f t="shared" si="17"/>
        <v>1.1202734375000001</v>
      </c>
      <c r="K59" s="94">
        <f t="shared" si="18"/>
        <v>3.5564236111111112</v>
      </c>
      <c r="L59" s="94">
        <f t="shared" si="19"/>
        <v>3.3608539210392108</v>
      </c>
    </row>
    <row r="60" spans="1:12" x14ac:dyDescent="0.2">
      <c r="A60" s="83">
        <f t="shared" si="20"/>
        <v>2004</v>
      </c>
      <c r="B60" s="94">
        <v>2.4991666666666665</v>
      </c>
      <c r="C60" s="94">
        <v>28.360833333333332</v>
      </c>
      <c r="D60" s="94">
        <v>82.805000000000007</v>
      </c>
      <c r="E60" s="94">
        <v>324.26749999999998</v>
      </c>
      <c r="F60" s="94">
        <f t="shared" si="13"/>
        <v>43.959291666666665</v>
      </c>
      <c r="G60" s="94">
        <f t="shared" si="14"/>
        <v>55.893374999999999</v>
      </c>
      <c r="H60" s="94">
        <f t="shared" si="15"/>
        <v>42.965443749999999</v>
      </c>
      <c r="I60" s="94">
        <f t="shared" si="16"/>
        <v>1.4281811041666665</v>
      </c>
      <c r="J60" s="94">
        <f t="shared" si="17"/>
        <v>1.0709855625</v>
      </c>
      <c r="K60" s="94">
        <f t="shared" si="18"/>
        <v>3.3999541666666668</v>
      </c>
      <c r="L60" s="94">
        <f t="shared" si="19"/>
        <v>3.2129888173881738</v>
      </c>
    </row>
    <row r="61" spans="1:12" x14ac:dyDescent="0.2">
      <c r="A61" s="83">
        <f t="shared" si="20"/>
        <v>2005</v>
      </c>
      <c r="B61" s="94">
        <v>1.9116666666666668</v>
      </c>
      <c r="C61" s="94">
        <v>27.861666666666665</v>
      </c>
      <c r="D61" s="94">
        <v>51.533333333333331</v>
      </c>
      <c r="E61" s="94">
        <v>270.9325</v>
      </c>
      <c r="F61" s="94">
        <f t="shared" si="13"/>
        <v>43.185583333333334</v>
      </c>
      <c r="G61" s="94">
        <f t="shared" si="14"/>
        <v>34.784999999999997</v>
      </c>
      <c r="H61" s="94">
        <f t="shared" si="15"/>
        <v>35.898556249999999</v>
      </c>
      <c r="I61" s="94">
        <f t="shared" si="16"/>
        <v>1.1386913958333333</v>
      </c>
      <c r="J61" s="94">
        <f t="shared" si="17"/>
        <v>0.77297527083333351</v>
      </c>
      <c r="K61" s="94">
        <f t="shared" si="18"/>
        <v>2.4538897486772493</v>
      </c>
      <c r="L61" s="94">
        <f t="shared" si="19"/>
        <v>2.3189490019900205</v>
      </c>
    </row>
    <row r="62" spans="1:12" x14ac:dyDescent="0.2">
      <c r="A62" s="83">
        <v>2006</v>
      </c>
      <c r="B62" s="94">
        <v>2.0375000000000001</v>
      </c>
      <c r="C62" s="94">
        <v>25.18</v>
      </c>
      <c r="D62" s="94">
        <v>56.179166666666667</v>
      </c>
      <c r="E62" s="94">
        <v>268.7258333333333</v>
      </c>
      <c r="F62" s="94">
        <f t="shared" si="13"/>
        <v>39.029000000000003</v>
      </c>
      <c r="G62" s="94">
        <f t="shared" si="14"/>
        <v>37.920937500000001</v>
      </c>
      <c r="H62" s="94">
        <f t="shared" si="15"/>
        <v>35.606172916666665</v>
      </c>
      <c r="I62" s="94">
        <f t="shared" si="16"/>
        <v>1.1255611041666667</v>
      </c>
      <c r="J62" s="94">
        <f t="shared" si="17"/>
        <v>0.91193889583333343</v>
      </c>
      <c r="K62" s="94">
        <f t="shared" si="18"/>
        <v>2.8950441137566139</v>
      </c>
      <c r="L62" s="94">
        <f t="shared" si="19"/>
        <v>2.73584404594046</v>
      </c>
    </row>
    <row r="63" spans="1:12" x14ac:dyDescent="0.2">
      <c r="A63" s="83">
        <v>2007</v>
      </c>
      <c r="B63" s="94">
        <v>3.41</v>
      </c>
      <c r="C63" s="94">
        <v>31.806666666666665</v>
      </c>
      <c r="D63" s="94">
        <v>73.541666666666671</v>
      </c>
      <c r="E63" s="94">
        <v>350.95666666666665</v>
      </c>
      <c r="F63" s="94">
        <f t="shared" si="13"/>
        <v>49.300333333333334</v>
      </c>
      <c r="G63" s="94">
        <f t="shared" si="14"/>
        <v>49.640625000000007</v>
      </c>
      <c r="H63" s="94">
        <f t="shared" si="15"/>
        <v>46.501758333333328</v>
      </c>
      <c r="I63" s="94">
        <f t="shared" si="16"/>
        <v>1.4544271666666668</v>
      </c>
      <c r="J63" s="94">
        <f t="shared" si="17"/>
        <v>1.9555728333333333</v>
      </c>
      <c r="K63" s="94">
        <f t="shared" si="18"/>
        <v>6.2081677248677245</v>
      </c>
      <c r="L63" s="94">
        <f t="shared" si="19"/>
        <v>5.8667771677716782</v>
      </c>
    </row>
    <row r="64" spans="1:12" x14ac:dyDescent="0.2">
      <c r="A64" s="83">
        <v>2008</v>
      </c>
      <c r="B64" s="94">
        <v>4.9433333333333334</v>
      </c>
      <c r="C64" s="94">
        <v>69.344999999999999</v>
      </c>
      <c r="D64" s="94">
        <v>119.89166666666667</v>
      </c>
      <c r="E64" s="94">
        <v>526.1925</v>
      </c>
      <c r="F64" s="94">
        <f t="shared" si="13"/>
        <v>107.48475000000001</v>
      </c>
      <c r="G64" s="94">
        <f t="shared" si="14"/>
        <v>80.926874999999995</v>
      </c>
      <c r="H64" s="94">
        <f t="shared" si="15"/>
        <v>69.720506249999985</v>
      </c>
      <c r="I64" s="94">
        <f t="shared" si="16"/>
        <v>2.5813213125000001</v>
      </c>
      <c r="J64" s="94">
        <f t="shared" si="17"/>
        <v>2.3620120208333333</v>
      </c>
      <c r="K64" s="94">
        <f t="shared" si="18"/>
        <v>7.4984508597883597</v>
      </c>
      <c r="L64" s="94">
        <f t="shared" si="19"/>
        <v>7.0861069235692353</v>
      </c>
    </row>
    <row r="65" spans="1:12" x14ac:dyDescent="0.2">
      <c r="A65" s="83">
        <v>2009</v>
      </c>
      <c r="B65" s="94">
        <v>3.5891666666666664</v>
      </c>
      <c r="C65" s="94">
        <v>32.754166666666663</v>
      </c>
      <c r="D65" s="94">
        <v>77.419166666666669</v>
      </c>
      <c r="E65" s="94">
        <v>488.83583333333331</v>
      </c>
      <c r="F65" s="94">
        <f t="shared" si="13"/>
        <v>50.76895833333333</v>
      </c>
      <c r="G65" s="94">
        <f t="shared" si="14"/>
        <v>52.257937500000004</v>
      </c>
      <c r="H65" s="94">
        <f t="shared" si="15"/>
        <v>64.770747916666664</v>
      </c>
      <c r="I65" s="94">
        <f t="shared" si="16"/>
        <v>1.6779764374999999</v>
      </c>
      <c r="J65" s="94">
        <f t="shared" si="17"/>
        <v>1.9111902291666665</v>
      </c>
      <c r="K65" s="94">
        <f t="shared" si="18"/>
        <v>6.0672705687830684</v>
      </c>
      <c r="L65" s="94">
        <f t="shared" si="19"/>
        <v>5.7336280237802377</v>
      </c>
    </row>
    <row r="66" spans="1:12" x14ac:dyDescent="0.2">
      <c r="A66" s="83">
        <v>2010</v>
      </c>
      <c r="B66" s="94">
        <v>3.57</v>
      </c>
      <c r="C66" s="94">
        <v>39.294166666666676</v>
      </c>
      <c r="D66" s="94">
        <v>74.501666666666665</v>
      </c>
      <c r="E66" s="94">
        <v>520.24249999999995</v>
      </c>
      <c r="F66" s="94">
        <f t="shared" si="13"/>
        <v>60.905958333333352</v>
      </c>
      <c r="G66" s="94">
        <f t="shared" si="14"/>
        <v>50.288624999999996</v>
      </c>
      <c r="H66" s="94">
        <f t="shared" si="15"/>
        <v>68.932131249999983</v>
      </c>
      <c r="I66" s="94">
        <f t="shared" si="16"/>
        <v>1.8012671458333336</v>
      </c>
      <c r="J66" s="94">
        <f t="shared" si="17"/>
        <v>1.7687328541666663</v>
      </c>
      <c r="K66" s="94">
        <f t="shared" si="18"/>
        <v>5.6150249338624318</v>
      </c>
      <c r="L66" s="94">
        <f t="shared" si="19"/>
        <v>5.306251625016249</v>
      </c>
    </row>
    <row r="67" spans="1:12" x14ac:dyDescent="0.2">
      <c r="A67" s="83">
        <v>2011</v>
      </c>
      <c r="B67" s="94">
        <v>6.5133333333333336</v>
      </c>
      <c r="C67" s="94">
        <v>60.755000000000003</v>
      </c>
      <c r="D67" s="94">
        <v>149.08750000000001</v>
      </c>
      <c r="E67" s="94">
        <v>540.55166666666673</v>
      </c>
      <c r="F67" s="94">
        <f t="shared" si="13"/>
        <v>94.17025000000001</v>
      </c>
      <c r="G67" s="94">
        <f t="shared" si="14"/>
        <v>100.6340625</v>
      </c>
      <c r="H67" s="94">
        <f t="shared" si="15"/>
        <v>71.623095833333338</v>
      </c>
      <c r="I67" s="94">
        <f t="shared" si="16"/>
        <v>2.6642740833333334</v>
      </c>
      <c r="J67" s="94">
        <f t="shared" si="17"/>
        <v>3.8490592500000003</v>
      </c>
      <c r="K67" s="94">
        <f t="shared" si="18"/>
        <v>12.219235714285716</v>
      </c>
      <c r="L67" s="94">
        <f t="shared" si="19"/>
        <v>11.547293222932231</v>
      </c>
    </row>
    <row r="68" spans="1:12" x14ac:dyDescent="0.2">
      <c r="A68" s="83">
        <v>2012</v>
      </c>
      <c r="B68" s="94">
        <v>6.6816666666666666</v>
      </c>
      <c r="C68" s="94">
        <v>56.088333333333331</v>
      </c>
      <c r="D68" s="94">
        <v>165.96583333333334</v>
      </c>
      <c r="E68" s="94">
        <v>541.89666666666665</v>
      </c>
      <c r="F68" s="94">
        <f t="shared" si="13"/>
        <v>86.936916666666662</v>
      </c>
      <c r="G68" s="94">
        <f t="shared" si="14"/>
        <v>112.02693750000002</v>
      </c>
      <c r="H68" s="94">
        <f t="shared" si="15"/>
        <v>71.801308333333324</v>
      </c>
      <c r="I68" s="94">
        <f t="shared" si="16"/>
        <v>2.7076516250000005</v>
      </c>
      <c r="J68" s="94">
        <f t="shared" si="17"/>
        <v>3.9740150416666662</v>
      </c>
      <c r="K68" s="94">
        <f t="shared" si="18"/>
        <v>12.615920767195766</v>
      </c>
      <c r="L68" s="94">
        <f t="shared" si="19"/>
        <v>11.922164346643466</v>
      </c>
    </row>
    <row r="69" spans="1:12" x14ac:dyDescent="0.2">
      <c r="A69" s="83">
        <v>2013</v>
      </c>
      <c r="B69" s="94">
        <v>6.7883333333333331</v>
      </c>
      <c r="C69" s="94">
        <v>46.660833333333336</v>
      </c>
      <c r="D69" s="94">
        <v>178.49</v>
      </c>
      <c r="E69" s="94">
        <v>600.86333333333334</v>
      </c>
      <c r="F69" s="94">
        <f t="shared" si="13"/>
        <v>72.324291666666667</v>
      </c>
      <c r="G69" s="94">
        <f t="shared" si="14"/>
        <v>120.48075</v>
      </c>
      <c r="H69" s="94">
        <f t="shared" si="15"/>
        <v>79.614391666666663</v>
      </c>
      <c r="I69" s="94">
        <f t="shared" si="16"/>
        <v>2.7241943333333336</v>
      </c>
      <c r="J69" s="94">
        <f t="shared" si="17"/>
        <v>4.0641389999999991</v>
      </c>
      <c r="K69" s="94">
        <f t="shared" si="18"/>
        <v>12.902028571428566</v>
      </c>
      <c r="L69" s="94">
        <f t="shared" si="19"/>
        <v>12.19253892538925</v>
      </c>
    </row>
    <row r="70" spans="1:12" x14ac:dyDescent="0.2">
      <c r="A70" s="83">
        <v>2014</v>
      </c>
      <c r="B70" s="94">
        <v>4.1741666666666672</v>
      </c>
      <c r="C70" s="94">
        <v>39.430000000000007</v>
      </c>
      <c r="D70" s="94">
        <v>152.33416666666668</v>
      </c>
      <c r="E70" s="94">
        <v>662.57083333333333</v>
      </c>
      <c r="F70" s="94">
        <f t="shared" si="13"/>
        <v>61.116500000000009</v>
      </c>
      <c r="G70" s="94">
        <f t="shared" si="14"/>
        <v>102.82556250000002</v>
      </c>
      <c r="H70" s="94">
        <f t="shared" si="15"/>
        <v>87.79063541666666</v>
      </c>
      <c r="I70" s="94">
        <f t="shared" si="16"/>
        <v>2.5173269791666666</v>
      </c>
      <c r="J70" s="94">
        <f t="shared" si="17"/>
        <v>1.6568396875000007</v>
      </c>
      <c r="K70" s="94">
        <f t="shared" si="18"/>
        <v>5.2598085317460335</v>
      </c>
      <c r="L70" s="94">
        <f t="shared" si="19"/>
        <v>4.9705687681876842</v>
      </c>
    </row>
    <row r="71" spans="1:12" x14ac:dyDescent="0.2">
      <c r="A71" s="83">
        <v>2015</v>
      </c>
      <c r="B71" s="94">
        <v>3.5649999999999999</v>
      </c>
      <c r="C71" s="94">
        <v>37.469166666666666</v>
      </c>
      <c r="D71" s="94">
        <v>100.29416666666667</v>
      </c>
      <c r="E71" s="94">
        <v>577.15041666666673</v>
      </c>
      <c r="F71" s="94">
        <f t="shared" si="13"/>
        <v>58.077208333333331</v>
      </c>
      <c r="G71" s="94">
        <f t="shared" si="14"/>
        <v>67.698562500000008</v>
      </c>
      <c r="H71" s="94">
        <f t="shared" si="15"/>
        <v>76.472430208333336</v>
      </c>
      <c r="I71" s="94">
        <f t="shared" si="16"/>
        <v>2.0224820104166668</v>
      </c>
      <c r="J71" s="94">
        <f t="shared" si="17"/>
        <v>1.5425179895833332</v>
      </c>
      <c r="K71" s="94">
        <f t="shared" si="18"/>
        <v>4.896882506613756</v>
      </c>
      <c r="L71" s="94">
        <f t="shared" si="19"/>
        <v>4.6276002447524469</v>
      </c>
    </row>
    <row r="72" spans="1:12" x14ac:dyDescent="0.2">
      <c r="A72" s="83">
        <v>2016</v>
      </c>
      <c r="B72" s="94">
        <v>3.523333333333333</v>
      </c>
      <c r="C72" s="94">
        <v>39.119583333333331</v>
      </c>
      <c r="D72" s="94">
        <v>96.077083333333334</v>
      </c>
      <c r="E72" s="94">
        <v>484.9708333333333</v>
      </c>
      <c r="F72" s="94">
        <f t="shared" si="13"/>
        <v>60.635354166666666</v>
      </c>
      <c r="G72" s="94">
        <f t="shared" si="14"/>
        <v>64.85203125000001</v>
      </c>
      <c r="H72" s="94">
        <f t="shared" si="15"/>
        <v>64.258635416666664</v>
      </c>
      <c r="I72" s="94">
        <f t="shared" si="16"/>
        <v>1.8974602083333334</v>
      </c>
      <c r="J72" s="94">
        <f t="shared" si="17"/>
        <v>1.6258731249999996</v>
      </c>
      <c r="K72" s="94">
        <f t="shared" si="18"/>
        <v>5.1615019841269829</v>
      </c>
      <c r="L72" s="94">
        <f t="shared" si="19"/>
        <v>4.8776681516815152</v>
      </c>
    </row>
    <row r="73" spans="1:12" x14ac:dyDescent="0.2">
      <c r="A73" s="83">
        <v>2017</v>
      </c>
      <c r="B73" s="94">
        <v>3.3791666666666669</v>
      </c>
      <c r="C73" s="94">
        <v>37.298749999999998</v>
      </c>
      <c r="D73" s="94">
        <v>80.348333333333329</v>
      </c>
      <c r="E73" s="94">
        <v>487.05958333333331</v>
      </c>
      <c r="F73" s="94">
        <f t="shared" si="13"/>
        <v>57.813062500000001</v>
      </c>
      <c r="G73" s="94">
        <f t="shared" si="14"/>
        <v>54.235124999999996</v>
      </c>
      <c r="H73" s="94">
        <f t="shared" si="15"/>
        <v>64.535394791666661</v>
      </c>
      <c r="I73" s="94">
        <f t="shared" si="16"/>
        <v>1.7658358229166666</v>
      </c>
      <c r="J73" s="94">
        <f t="shared" si="17"/>
        <v>1.6133308437500002</v>
      </c>
      <c r="K73" s="94">
        <f t="shared" si="18"/>
        <v>5.1216852182539689</v>
      </c>
      <c r="L73" s="94">
        <f t="shared" si="19"/>
        <v>4.8400409316593169</v>
      </c>
    </row>
    <row r="74" spans="1:12" x14ac:dyDescent="0.2">
      <c r="A74" s="83">
        <v>2018</v>
      </c>
      <c r="B74" s="94">
        <v>3.3324999999999996</v>
      </c>
      <c r="C74" s="94">
        <v>30.285416666666666</v>
      </c>
      <c r="D74" s="94">
        <v>106.48958333333333</v>
      </c>
      <c r="E74" s="94">
        <v>475.17416666666668</v>
      </c>
      <c r="F74" s="94">
        <f t="shared" si="13"/>
        <v>46.942395833333336</v>
      </c>
      <c r="G74" s="94">
        <f t="shared" si="14"/>
        <v>71.880468750000006</v>
      </c>
      <c r="H74" s="94">
        <f t="shared" si="15"/>
        <v>62.960577083333327</v>
      </c>
      <c r="I74" s="94">
        <f t="shared" si="16"/>
        <v>1.8178344166666667</v>
      </c>
      <c r="J74" s="94">
        <f t="shared" si="17"/>
        <v>1.5146655833333329</v>
      </c>
      <c r="K74" s="94">
        <f t="shared" si="18"/>
        <v>4.8084621693121683</v>
      </c>
      <c r="L74" s="94">
        <f t="shared" si="19"/>
        <v>4.5440421904219033</v>
      </c>
    </row>
    <row r="75" spans="1:12" x14ac:dyDescent="0.2">
      <c r="A75" s="83">
        <v>2019</v>
      </c>
      <c r="B75" s="94">
        <v>3.6125000000000003</v>
      </c>
      <c r="C75" s="94">
        <v>26.934166666666666</v>
      </c>
      <c r="D75" s="94">
        <v>101.96375</v>
      </c>
      <c r="E75" s="94">
        <v>403.65208333333334</v>
      </c>
      <c r="F75" s="94">
        <f>C75*1.55</f>
        <v>41.747958333333337</v>
      </c>
      <c r="G75" s="94">
        <f t="shared" ref="G75:G78" si="21">((+D75*13.5)/2000)*100</f>
        <v>68.825531250000012</v>
      </c>
      <c r="H75" s="94">
        <f t="shared" ref="H75:H80" si="22">((+E75*2.65)/2000)*100</f>
        <v>53.483901041666662</v>
      </c>
      <c r="I75" s="94">
        <f t="shared" ref="I75:I80" si="23">SUM(F75:H75)/100</f>
        <v>1.6405739062500002</v>
      </c>
      <c r="J75" s="94">
        <f t="shared" ref="J75:J80" si="24">B75-I75</f>
        <v>1.9719260937500001</v>
      </c>
      <c r="K75" s="94">
        <f t="shared" si="18"/>
        <v>6.2600828373015878</v>
      </c>
      <c r="L75" s="94">
        <f t="shared" ref="L75:L80" si="25">J75/33.333*100</f>
        <v>5.9158374396243971</v>
      </c>
    </row>
    <row r="76" spans="1:12" x14ac:dyDescent="0.2">
      <c r="A76" s="83">
        <v>2020</v>
      </c>
      <c r="B76" s="94">
        <v>3.4641666666666664</v>
      </c>
      <c r="C76" s="94">
        <v>39.511249999999997</v>
      </c>
      <c r="D76" s="94">
        <v>107.48333333333333</v>
      </c>
      <c r="E76" s="94">
        <v>419.33333333333331</v>
      </c>
      <c r="F76" s="94">
        <f>C76*1.55</f>
        <v>61.242437499999994</v>
      </c>
      <c r="G76" s="94">
        <f t="shared" si="21"/>
        <v>72.551249999999996</v>
      </c>
      <c r="H76" s="94">
        <f t="shared" si="22"/>
        <v>55.561666666666667</v>
      </c>
      <c r="I76" s="94">
        <f t="shared" si="23"/>
        <v>1.8935535416666665</v>
      </c>
      <c r="J76" s="94">
        <f t="shared" si="24"/>
        <v>1.5706131249999999</v>
      </c>
      <c r="K76" s="94">
        <f>J76/31.5*100</f>
        <v>4.9860734126984125</v>
      </c>
      <c r="L76" s="94">
        <f t="shared" si="25"/>
        <v>4.7118864938649381</v>
      </c>
    </row>
    <row r="77" spans="1:12" x14ac:dyDescent="0.2">
      <c r="A77" s="83">
        <v>2021</v>
      </c>
      <c r="B77" s="94">
        <f>SUM(Table31a!B345:B347,Table31a!B349:B351,Table31a!B353:B355,Table31a!B357:B359)/12</f>
        <v>5.998333333333334</v>
      </c>
      <c r="C77" s="94">
        <f>SUM(Table31a!C345:C347,Table31a!C349:C351,Table31a!C353:C355,Table31a!C357:C359)/12</f>
        <v>57.923333333333339</v>
      </c>
      <c r="D77" s="94">
        <f>SUM(Table31a!D345:D347,Table31a!D349:D351,Table31a!D353:D355,Table31a!D357:D359)/12</f>
        <v>166.03208333333333</v>
      </c>
      <c r="E77" s="94">
        <f>SUM(Table31a!E345:E347,Table31a!E349:E351,Table31a!E353:E355,Table31a!E357:E359)/12</f>
        <v>566.60791666666671</v>
      </c>
      <c r="F77" s="94">
        <f>C77*1.55</f>
        <v>89.781166666666678</v>
      </c>
      <c r="G77" s="94">
        <f t="shared" si="21"/>
        <v>112.07165624999999</v>
      </c>
      <c r="H77" s="94">
        <f t="shared" si="22"/>
        <v>75.075548958333329</v>
      </c>
      <c r="I77" s="94">
        <f t="shared" si="23"/>
        <v>2.7692837187499997</v>
      </c>
      <c r="J77" s="94">
        <f t="shared" si="24"/>
        <v>3.2290496145833343</v>
      </c>
      <c r="K77" s="94">
        <f>J77/31.5*100</f>
        <v>10.25095115740741</v>
      </c>
      <c r="L77" s="94">
        <f t="shared" si="25"/>
        <v>9.6872457162071655</v>
      </c>
    </row>
    <row r="78" spans="1:12" x14ac:dyDescent="0.2">
      <c r="A78" s="83">
        <v>2022</v>
      </c>
      <c r="B78" s="94">
        <f>SUM(Table31a!B357:B359,Table31a!B362:B364,Table31a!B366:B368,Table31a!B370:B372)/12</f>
        <v>6.8516666666666675</v>
      </c>
      <c r="C78" s="94">
        <f>SUM(Table31a!C357:C359,Table31a!C362:C364,Table31a!C366:C368,Table31a!C370:C372)/12</f>
        <v>64.035555555555561</v>
      </c>
      <c r="D78" s="94">
        <f>SUM(Table31a!D357:D359,Table31a!D362:D364,Table31a!D366:D368,Table31a!D370:D372)/12</f>
        <v>200.74770833333332</v>
      </c>
      <c r="E78" s="94">
        <f>SUM(Table31a!E357:E359,Table31a!E362:E364,Table31a!E366:E368,Table31a!E370:E372)/12</f>
        <v>626.61069444444445</v>
      </c>
      <c r="F78" s="94">
        <f>C78*1.55</f>
        <v>99.25511111111112</v>
      </c>
      <c r="G78" s="94">
        <f t="shared" si="21"/>
        <v>135.50470312499999</v>
      </c>
      <c r="H78" s="94">
        <f t="shared" si="22"/>
        <v>83.025917013888886</v>
      </c>
      <c r="I78" s="94">
        <f t="shared" si="23"/>
        <v>3.1778573125000005</v>
      </c>
      <c r="J78" s="94">
        <f t="shared" si="24"/>
        <v>3.673809354166667</v>
      </c>
      <c r="K78" s="94">
        <f>J78/31.5*100</f>
        <v>11.66288683862434</v>
      </c>
      <c r="L78" s="94">
        <f t="shared" si="25"/>
        <v>11.021538277882781</v>
      </c>
    </row>
    <row r="79" spans="1:12" x14ac:dyDescent="0.2">
      <c r="A79" s="83" t="s">
        <v>314</v>
      </c>
      <c r="B79" s="94">
        <f>SUM(Table31a!B374:B376,Table31a!B379:B381,Table31a!B383:B385,Table31a!B387:B389)/12</f>
        <v>6.2774999999999999</v>
      </c>
      <c r="C79" s="94">
        <f>SUM(Table31a!C374:C376,Table31a!C379:C381,Table31a!C383:C385,Table31a!C387:C389)/5</f>
        <v>61.632500000000007</v>
      </c>
      <c r="D79" s="94">
        <f>SUM(Table31a!D374:D376,Table31a!D379:D381,Table31a!D383:D385,Table31a!D387:D389)/12</f>
        <v>187.18062499999999</v>
      </c>
      <c r="E79" s="94">
        <f>SUM(Table31a!E374:E376,Table31a!E379:E381,Table31a!E383:E385,Table31a!E387:E389)/12</f>
        <v>607.09605555555572</v>
      </c>
      <c r="F79" s="94">
        <f>C79*1.55</f>
        <v>95.530375000000021</v>
      </c>
      <c r="G79" s="94">
        <f>((+D79*13.5)/2000)*100</f>
        <v>126.34692187500001</v>
      </c>
      <c r="H79" s="94">
        <f t="shared" si="22"/>
        <v>80.440227361111141</v>
      </c>
      <c r="I79" s="94">
        <f t="shared" si="23"/>
        <v>3.0231752423611113</v>
      </c>
      <c r="J79" s="94">
        <f t="shared" si="24"/>
        <v>3.2543247576388885</v>
      </c>
      <c r="K79" s="94">
        <f>J79/31.5*100</f>
        <v>10.331189706790123</v>
      </c>
      <c r="L79" s="94">
        <f t="shared" si="25"/>
        <v>9.7630719036357014</v>
      </c>
    </row>
    <row r="80" spans="1:12" x14ac:dyDescent="0.2">
      <c r="A80" s="172">
        <v>2024</v>
      </c>
      <c r="B80" s="171">
        <f>SUM(Table31a!B391:B393,Table31a!B396:B398,Table31a!B400:B402,Table31a!B404:B406)/12</f>
        <v>4.3291666666666666</v>
      </c>
      <c r="C80" s="170" t="s">
        <v>330</v>
      </c>
      <c r="D80" s="171">
        <f>SUM(Table31a!D391:D393,Table31a!D396:D398,Table31a!D400:D402,Table31a!D404:D406)/12</f>
        <v>128.64111111111114</v>
      </c>
      <c r="E80" s="171">
        <f>SUM(Table31a!E391:E393,Table31a!E396:E398,Table31a!E400:E402,Table31a!E404:E406)/12</f>
        <v>462.57763888888894</v>
      </c>
      <c r="F80" s="170" t="s">
        <v>330</v>
      </c>
      <c r="G80" s="180">
        <f>((+D80*13.5)/2000)*100</f>
        <v>86.832750000000019</v>
      </c>
      <c r="H80" s="180">
        <f t="shared" si="22"/>
        <v>61.291537152777778</v>
      </c>
      <c r="I80" s="180">
        <f t="shared" si="23"/>
        <v>1.4812428715277781</v>
      </c>
      <c r="J80" s="180">
        <f t="shared" si="24"/>
        <v>2.8479237951388887</v>
      </c>
      <c r="K80" s="180">
        <f>J80/31.5*100</f>
        <v>9.0410279210758357</v>
      </c>
      <c r="L80" s="180">
        <f t="shared" si="25"/>
        <v>8.5438568239849069</v>
      </c>
    </row>
    <row r="81" spans="1:12" x14ac:dyDescent="0.2">
      <c r="A81" s="84" t="s">
        <v>294</v>
      </c>
      <c r="B81" s="84"/>
      <c r="C81" s="84"/>
      <c r="D81" s="84"/>
      <c r="E81" s="84"/>
      <c r="F81" s="84"/>
      <c r="G81" s="84"/>
      <c r="H81" s="84"/>
      <c r="I81" s="84"/>
      <c r="J81" s="84"/>
      <c r="K81" s="84"/>
      <c r="L81" s="84"/>
    </row>
    <row r="82" spans="1:12" x14ac:dyDescent="0.2">
      <c r="A82" s="84" t="s">
        <v>332</v>
      </c>
      <c r="B82" s="84"/>
      <c r="C82" s="84"/>
      <c r="D82" s="84"/>
      <c r="E82" s="84"/>
      <c r="F82" s="84"/>
      <c r="G82" s="84"/>
      <c r="H82" s="84"/>
      <c r="I82" s="84"/>
      <c r="J82" s="84"/>
      <c r="K82" s="84"/>
      <c r="L82" s="84"/>
    </row>
    <row r="83" spans="1:12" ht="11.25" customHeight="1" x14ac:dyDescent="0.2">
      <c r="A83" s="16" t="s">
        <v>360</v>
      </c>
      <c r="B83" s="16"/>
      <c r="C83" s="16"/>
      <c r="D83" s="16"/>
      <c r="E83" s="16"/>
      <c r="F83" s="16"/>
      <c r="G83" s="16"/>
      <c r="H83" s="16"/>
      <c r="I83" s="16"/>
      <c r="J83" s="16"/>
      <c r="K83" s="16"/>
      <c r="L83" s="16"/>
    </row>
    <row r="84" spans="1:12" x14ac:dyDescent="0.2">
      <c r="A84" s="169" t="s">
        <v>316</v>
      </c>
      <c r="B84" s="169"/>
      <c r="C84" s="169"/>
      <c r="D84" s="169"/>
      <c r="E84" s="169"/>
      <c r="F84" s="169"/>
      <c r="G84" s="169"/>
      <c r="H84" s="169"/>
      <c r="I84" s="169"/>
      <c r="J84" s="169"/>
      <c r="K84" s="169"/>
      <c r="L84" s="169"/>
    </row>
    <row r="85" spans="1:12" x14ac:dyDescent="0.2">
      <c r="A85" s="169" t="s">
        <v>315</v>
      </c>
      <c r="B85" s="169"/>
      <c r="C85" s="169"/>
      <c r="D85" s="169"/>
      <c r="E85" s="169"/>
      <c r="F85" s="169"/>
      <c r="G85" s="169"/>
      <c r="H85" s="169"/>
      <c r="I85" s="169"/>
      <c r="J85" s="169"/>
      <c r="K85" s="169"/>
      <c r="L85" s="169"/>
    </row>
    <row r="86" spans="1:12" x14ac:dyDescent="0.2">
      <c r="A86" s="12" t="s">
        <v>334</v>
      </c>
      <c r="B86" s="169"/>
      <c r="C86" s="169"/>
      <c r="D86" s="169"/>
      <c r="E86" s="169"/>
      <c r="F86" s="169"/>
      <c r="G86" s="169"/>
      <c r="H86" s="169"/>
      <c r="I86" s="169"/>
      <c r="J86" s="169"/>
      <c r="K86" s="169"/>
      <c r="L86" s="169"/>
    </row>
    <row r="87" spans="1:12" x14ac:dyDescent="0.2">
      <c r="A87" s="12" t="s">
        <v>370</v>
      </c>
      <c r="B87" s="12"/>
      <c r="C87" s="12"/>
      <c r="D87" s="12"/>
      <c r="E87" s="12"/>
    </row>
    <row r="88" spans="1:12" x14ac:dyDescent="0.2">
      <c r="A88" s="9" t="s">
        <v>333</v>
      </c>
      <c r="F88" s="97"/>
      <c r="G88" s="97"/>
      <c r="H88" s="97"/>
      <c r="I88" s="97"/>
      <c r="J88" s="97"/>
      <c r="K88" s="97"/>
      <c r="L88" s="97"/>
    </row>
    <row r="89" spans="1:12" x14ac:dyDescent="0.2">
      <c r="A89" s="9" t="s">
        <v>270</v>
      </c>
      <c r="F89" s="97"/>
      <c r="G89" s="97"/>
      <c r="H89" s="97"/>
      <c r="I89" s="97"/>
      <c r="J89" s="97"/>
      <c r="K89" s="97"/>
      <c r="L89" s="97"/>
    </row>
    <row r="90" spans="1:12" x14ac:dyDescent="0.2">
      <c r="F90" s="97"/>
      <c r="G90" s="97"/>
      <c r="H90" s="97"/>
      <c r="I90" s="97"/>
      <c r="J90" s="97"/>
      <c r="K90" s="97"/>
      <c r="L90" s="97"/>
    </row>
    <row r="91" spans="1:12" x14ac:dyDescent="0.2">
      <c r="A91" s="83"/>
    </row>
    <row r="92" spans="1:12" x14ac:dyDescent="0.2">
      <c r="F92" s="97"/>
      <c r="G92" s="97"/>
      <c r="H92" s="97"/>
      <c r="I92" s="97"/>
      <c r="J92" s="97"/>
      <c r="K92" s="97"/>
      <c r="L92" s="97"/>
    </row>
    <row r="93" spans="1:12" x14ac:dyDescent="0.2">
      <c r="F93" s="97"/>
      <c r="G93" s="97"/>
      <c r="H93" s="97"/>
      <c r="I93" s="97"/>
      <c r="J93" s="97"/>
      <c r="K93" s="97"/>
      <c r="L93" s="97"/>
    </row>
    <row r="94" spans="1:12" x14ac:dyDescent="0.2">
      <c r="F94" s="97"/>
      <c r="G94" s="97"/>
      <c r="H94" s="97"/>
      <c r="I94" s="97"/>
      <c r="J94" s="97"/>
      <c r="K94" s="97"/>
      <c r="L94" s="97"/>
    </row>
    <row r="95" spans="1:12" x14ac:dyDescent="0.2">
      <c r="F95" s="97"/>
      <c r="G95" s="97"/>
      <c r="H95" s="97"/>
      <c r="I95" s="97"/>
      <c r="J95" s="97"/>
      <c r="K95" s="97"/>
      <c r="L95" s="97"/>
    </row>
    <row r="96" spans="1:12" x14ac:dyDescent="0.2">
      <c r="A96" s="83"/>
    </row>
    <row r="97" spans="1:12" x14ac:dyDescent="0.2">
      <c r="F97" s="97"/>
      <c r="G97" s="97"/>
      <c r="H97" s="97"/>
      <c r="I97" s="97"/>
      <c r="J97" s="97"/>
      <c r="K97" s="97"/>
      <c r="L97" s="97"/>
    </row>
    <row r="98" spans="1:12" x14ac:dyDescent="0.2">
      <c r="F98" s="97"/>
      <c r="G98" s="97"/>
      <c r="H98" s="97"/>
      <c r="I98" s="97"/>
      <c r="J98" s="97"/>
      <c r="K98" s="97"/>
      <c r="L98" s="97"/>
    </row>
    <row r="99" spans="1:12" x14ac:dyDescent="0.2">
      <c r="F99" s="97"/>
      <c r="G99" s="97"/>
      <c r="H99" s="97"/>
      <c r="I99" s="97"/>
      <c r="J99" s="97"/>
      <c r="K99" s="97"/>
      <c r="L99" s="97"/>
    </row>
    <row r="100" spans="1:12" x14ac:dyDescent="0.2">
      <c r="F100" s="97"/>
      <c r="G100" s="97"/>
      <c r="H100" s="97"/>
      <c r="I100" s="97"/>
      <c r="J100" s="97"/>
      <c r="K100" s="97"/>
      <c r="L100" s="97"/>
    </row>
    <row r="101" spans="1:12" x14ac:dyDescent="0.2">
      <c r="A101" s="83"/>
    </row>
    <row r="102" spans="1:12" x14ac:dyDescent="0.2">
      <c r="F102" s="97"/>
      <c r="G102" s="97"/>
      <c r="H102" s="97"/>
      <c r="I102" s="97"/>
      <c r="J102" s="97"/>
      <c r="K102" s="97"/>
      <c r="L102" s="97"/>
    </row>
    <row r="103" spans="1:12" x14ac:dyDescent="0.2">
      <c r="F103" s="97"/>
      <c r="G103" s="97"/>
      <c r="H103" s="97"/>
      <c r="I103" s="97"/>
      <c r="J103" s="97"/>
      <c r="K103" s="97"/>
      <c r="L103" s="97"/>
    </row>
    <row r="104" spans="1:12" x14ac:dyDescent="0.2">
      <c r="F104" s="97"/>
      <c r="G104" s="97"/>
      <c r="H104" s="97"/>
      <c r="I104" s="97"/>
      <c r="J104" s="97"/>
      <c r="K104" s="97"/>
      <c r="L104" s="97"/>
    </row>
    <row r="105" spans="1:12" x14ac:dyDescent="0.2">
      <c r="F105" s="97"/>
      <c r="G105" s="97"/>
      <c r="H105" s="97"/>
      <c r="I105" s="97"/>
      <c r="J105" s="97"/>
      <c r="K105" s="97"/>
      <c r="L105" s="97"/>
    </row>
    <row r="106" spans="1:12" x14ac:dyDescent="0.2">
      <c r="A106" s="83"/>
    </row>
    <row r="107" spans="1:12" x14ac:dyDescent="0.2">
      <c r="F107" s="97"/>
      <c r="G107" s="97"/>
      <c r="H107" s="97"/>
      <c r="I107" s="97"/>
      <c r="J107" s="97"/>
      <c r="K107" s="97"/>
      <c r="L107" s="97"/>
    </row>
    <row r="108" spans="1:12" x14ac:dyDescent="0.2">
      <c r="F108" s="97"/>
      <c r="G108" s="97"/>
      <c r="H108" s="97"/>
      <c r="I108" s="97"/>
      <c r="J108" s="97"/>
      <c r="K108" s="97"/>
      <c r="L108" s="97"/>
    </row>
    <row r="109" spans="1:12" x14ac:dyDescent="0.2">
      <c r="F109" s="97"/>
      <c r="G109" s="97"/>
      <c r="H109" s="97"/>
      <c r="I109" s="97"/>
      <c r="J109" s="97"/>
      <c r="K109" s="97"/>
      <c r="L109" s="97"/>
    </row>
    <row r="110" spans="1:12" x14ac:dyDescent="0.2">
      <c r="F110" s="97"/>
      <c r="G110" s="97"/>
      <c r="H110" s="97"/>
      <c r="I110" s="97"/>
      <c r="J110" s="97"/>
      <c r="K110" s="97"/>
      <c r="L110" s="97"/>
    </row>
    <row r="111" spans="1:12" x14ac:dyDescent="0.2">
      <c r="A111" s="83"/>
    </row>
    <row r="112" spans="1:12" x14ac:dyDescent="0.2">
      <c r="F112" s="97"/>
      <c r="G112" s="97"/>
      <c r="H112" s="97"/>
      <c r="I112" s="97"/>
      <c r="J112" s="97"/>
      <c r="K112" s="97"/>
      <c r="L112" s="97"/>
    </row>
    <row r="113" spans="1:12" x14ac:dyDescent="0.2">
      <c r="F113" s="97"/>
      <c r="G113" s="97"/>
      <c r="H113" s="97"/>
      <c r="I113" s="97"/>
      <c r="J113" s="97"/>
      <c r="K113" s="97"/>
      <c r="L113" s="97"/>
    </row>
    <row r="114" spans="1:12" x14ac:dyDescent="0.2">
      <c r="F114" s="97"/>
      <c r="G114" s="97"/>
      <c r="H114" s="97"/>
      <c r="I114" s="97"/>
      <c r="J114" s="97"/>
      <c r="K114" s="97"/>
      <c r="L114" s="97"/>
    </row>
    <row r="115" spans="1:12" x14ac:dyDescent="0.2">
      <c r="F115" s="97"/>
      <c r="G115" s="97"/>
      <c r="H115" s="97"/>
      <c r="I115" s="97"/>
      <c r="J115" s="97"/>
      <c r="K115" s="97"/>
      <c r="L115" s="97"/>
    </row>
    <row r="116" spans="1:12" x14ac:dyDescent="0.2">
      <c r="A116" s="74"/>
      <c r="F116" s="97"/>
      <c r="G116" s="97"/>
      <c r="H116" s="97"/>
      <c r="I116" s="97"/>
      <c r="J116" s="97"/>
      <c r="K116" s="97"/>
      <c r="L116" s="97"/>
    </row>
    <row r="117" spans="1:12" x14ac:dyDescent="0.2">
      <c r="A117" s="83"/>
      <c r="F117" s="97"/>
      <c r="G117" s="97"/>
      <c r="H117" s="97"/>
      <c r="I117" s="97"/>
      <c r="J117" s="97"/>
      <c r="K117" s="97"/>
      <c r="L117" s="97"/>
    </row>
    <row r="118" spans="1:12" x14ac:dyDescent="0.2">
      <c r="A118" s="83"/>
      <c r="F118" s="97"/>
      <c r="G118" s="97"/>
      <c r="H118" s="97"/>
      <c r="I118" s="97"/>
      <c r="J118" s="97"/>
      <c r="K118" s="97"/>
      <c r="L118" s="97"/>
    </row>
    <row r="119" spans="1:12" x14ac:dyDescent="0.2">
      <c r="A119" s="83"/>
      <c r="F119" s="97"/>
      <c r="G119" s="97"/>
      <c r="H119" s="97"/>
      <c r="I119" s="97"/>
      <c r="J119" s="97"/>
      <c r="K119" s="97"/>
      <c r="L119" s="97"/>
    </row>
    <row r="120" spans="1:12" x14ac:dyDescent="0.2">
      <c r="A120" s="74"/>
      <c r="F120" s="97"/>
      <c r="G120" s="97"/>
      <c r="H120" s="97"/>
      <c r="I120" s="97"/>
      <c r="J120" s="97"/>
      <c r="K120" s="97"/>
      <c r="L120" s="97"/>
    </row>
    <row r="121" spans="1:12" x14ac:dyDescent="0.2">
      <c r="A121" s="83"/>
      <c r="F121" s="97"/>
      <c r="G121" s="97"/>
      <c r="H121" s="97"/>
      <c r="I121" s="97"/>
      <c r="J121" s="97"/>
      <c r="K121" s="97"/>
      <c r="L121" s="97"/>
    </row>
    <row r="122" spans="1:12" x14ac:dyDescent="0.2">
      <c r="A122" s="83"/>
      <c r="F122" s="97"/>
      <c r="G122" s="97"/>
      <c r="H122" s="97"/>
      <c r="I122" s="97"/>
      <c r="J122" s="97"/>
      <c r="K122" s="97"/>
      <c r="L122" s="97"/>
    </row>
    <row r="123" spans="1:12" x14ac:dyDescent="0.2">
      <c r="A123" s="83"/>
      <c r="F123" s="97"/>
      <c r="G123" s="97"/>
      <c r="H123" s="97"/>
      <c r="I123" s="97"/>
      <c r="J123" s="97"/>
      <c r="K123" s="97"/>
      <c r="L123" s="97"/>
    </row>
    <row r="124" spans="1:12" x14ac:dyDescent="0.2">
      <c r="A124" s="74"/>
      <c r="F124" s="97"/>
      <c r="G124" s="97"/>
      <c r="H124" s="97"/>
      <c r="I124" s="97"/>
      <c r="J124" s="97"/>
      <c r="K124" s="97"/>
      <c r="L124" s="97"/>
    </row>
    <row r="125" spans="1:12" x14ac:dyDescent="0.2">
      <c r="A125" s="83"/>
      <c r="F125" s="97"/>
      <c r="G125" s="97"/>
      <c r="H125" s="97"/>
      <c r="I125" s="97"/>
      <c r="J125" s="97"/>
      <c r="K125" s="97"/>
      <c r="L125" s="97"/>
    </row>
    <row r="126" spans="1:12" x14ac:dyDescent="0.2">
      <c r="A126" s="83"/>
      <c r="F126" s="97"/>
      <c r="G126" s="97"/>
      <c r="H126" s="97"/>
      <c r="I126" s="97"/>
      <c r="J126" s="97"/>
      <c r="K126" s="97"/>
      <c r="L126" s="97"/>
    </row>
    <row r="127" spans="1:12" x14ac:dyDescent="0.2">
      <c r="A127" s="83"/>
      <c r="F127" s="97"/>
      <c r="G127" s="97"/>
      <c r="H127" s="97"/>
      <c r="I127" s="97"/>
      <c r="J127" s="97"/>
      <c r="K127" s="97"/>
      <c r="L127" s="97"/>
    </row>
    <row r="128" spans="1:12" x14ac:dyDescent="0.2">
      <c r="A128" s="74"/>
      <c r="F128" s="97"/>
      <c r="G128" s="97"/>
      <c r="H128" s="97"/>
      <c r="I128" s="97"/>
      <c r="J128" s="97"/>
      <c r="K128" s="97"/>
      <c r="L128" s="97"/>
    </row>
    <row r="129" spans="1:12" x14ac:dyDescent="0.2">
      <c r="A129" s="83"/>
      <c r="F129" s="97"/>
      <c r="G129" s="97"/>
      <c r="H129" s="97"/>
      <c r="I129" s="97"/>
      <c r="J129" s="97"/>
      <c r="K129" s="97"/>
      <c r="L129" s="97"/>
    </row>
    <row r="130" spans="1:12" x14ac:dyDescent="0.2">
      <c r="A130" s="83"/>
      <c r="F130" s="97"/>
      <c r="G130" s="97"/>
      <c r="H130" s="97"/>
      <c r="I130" s="97"/>
      <c r="J130" s="97"/>
      <c r="K130" s="97"/>
      <c r="L130" s="97"/>
    </row>
    <row r="131" spans="1:12" x14ac:dyDescent="0.2">
      <c r="A131" s="83"/>
      <c r="F131" s="97"/>
      <c r="G131" s="97"/>
      <c r="H131" s="97"/>
      <c r="I131" s="97"/>
      <c r="J131" s="97"/>
      <c r="K131" s="97"/>
      <c r="L131" s="97"/>
    </row>
    <row r="132" spans="1:12" x14ac:dyDescent="0.2">
      <c r="A132" s="74"/>
      <c r="F132" s="97"/>
      <c r="G132" s="97"/>
      <c r="H132" s="97"/>
      <c r="I132" s="97"/>
      <c r="J132" s="97"/>
      <c r="K132" s="97"/>
      <c r="L132" s="97"/>
    </row>
    <row r="133" spans="1:12" x14ac:dyDescent="0.2">
      <c r="A133" s="74"/>
      <c r="F133" s="97"/>
      <c r="G133" s="97"/>
      <c r="H133" s="97"/>
      <c r="I133" s="97"/>
      <c r="J133" s="97"/>
      <c r="K133" s="97"/>
      <c r="L133" s="97"/>
    </row>
    <row r="134" spans="1:12" x14ac:dyDescent="0.2">
      <c r="A134" s="83"/>
      <c r="F134" s="97"/>
      <c r="G134" s="97"/>
      <c r="H134" s="97"/>
      <c r="I134" s="97"/>
      <c r="J134" s="97"/>
      <c r="K134" s="97"/>
      <c r="L134" s="97"/>
    </row>
    <row r="135" spans="1:12" x14ac:dyDescent="0.2">
      <c r="A135" s="83"/>
      <c r="F135" s="97"/>
      <c r="G135" s="97"/>
      <c r="H135" s="97"/>
      <c r="I135" s="97"/>
      <c r="J135" s="97"/>
      <c r="K135" s="97"/>
      <c r="L135" s="97"/>
    </row>
    <row r="136" spans="1:12" x14ac:dyDescent="0.2">
      <c r="A136" s="83"/>
      <c r="F136" s="97"/>
      <c r="G136" s="97"/>
      <c r="H136" s="97"/>
      <c r="I136" s="97"/>
      <c r="J136" s="97"/>
      <c r="K136" s="97"/>
      <c r="L136" s="97"/>
    </row>
    <row r="137" spans="1:12" x14ac:dyDescent="0.2">
      <c r="A137" s="74"/>
      <c r="F137" s="97"/>
      <c r="G137" s="97"/>
      <c r="H137" s="97"/>
      <c r="I137" s="97"/>
      <c r="J137" s="97"/>
      <c r="K137" s="97"/>
      <c r="L137" s="97"/>
    </row>
    <row r="138" spans="1:12" x14ac:dyDescent="0.2">
      <c r="A138" s="83"/>
      <c r="F138" s="97"/>
      <c r="G138" s="97"/>
      <c r="H138" s="97"/>
      <c r="I138" s="97"/>
      <c r="J138" s="97"/>
      <c r="K138" s="97"/>
      <c r="L138" s="97"/>
    </row>
    <row r="139" spans="1:12" x14ac:dyDescent="0.2">
      <c r="A139" s="83"/>
      <c r="F139" s="97"/>
      <c r="G139" s="97"/>
      <c r="H139" s="97"/>
      <c r="I139" s="97"/>
      <c r="J139" s="97"/>
      <c r="K139" s="97"/>
      <c r="L139" s="97"/>
    </row>
    <row r="140" spans="1:12" x14ac:dyDescent="0.2">
      <c r="A140" s="83"/>
      <c r="F140" s="97"/>
      <c r="G140" s="97"/>
      <c r="H140" s="97"/>
      <c r="I140" s="97"/>
      <c r="J140" s="97"/>
      <c r="K140" s="97"/>
      <c r="L140" s="97"/>
    </row>
    <row r="141" spans="1:12" x14ac:dyDescent="0.2">
      <c r="A141" s="74"/>
      <c r="F141" s="97"/>
      <c r="G141" s="97"/>
      <c r="H141" s="97"/>
      <c r="I141" s="97"/>
      <c r="J141" s="97"/>
      <c r="K141" s="97"/>
      <c r="L141" s="97"/>
    </row>
    <row r="142" spans="1:12" x14ac:dyDescent="0.2">
      <c r="A142" s="83"/>
      <c r="F142" s="97"/>
      <c r="G142" s="97"/>
      <c r="H142" s="97"/>
      <c r="I142" s="97"/>
      <c r="J142" s="97"/>
      <c r="K142" s="97"/>
      <c r="L142" s="97"/>
    </row>
  </sheetData>
  <pageMargins left="0.75" right="0.75" top="1" bottom="1" header="0.5" footer="0.5"/>
  <headerFooter alignWithMargins="0"/>
  <ignoredErrors>
    <ignoredError sqref="B78"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3C3A6-6005-45AB-8BE8-4258A7A13F05}">
  <sheetPr codeName="Sheet18">
    <pageSetUpPr fitToPage="1"/>
  </sheetPr>
  <dimension ref="A1:AA167"/>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RowHeight="11.25" x14ac:dyDescent="0.2"/>
  <cols>
    <col min="1" max="1" width="9.42578125" style="83" customWidth="1"/>
    <col min="2" max="15" width="9.140625" style="94" customWidth="1"/>
    <col min="16" max="256" width="9.140625" style="12"/>
    <col min="257" max="257" width="9.42578125" style="12" customWidth="1"/>
    <col min="258" max="512" width="9.140625" style="12"/>
    <col min="513" max="513" width="9.42578125" style="12" customWidth="1"/>
    <col min="514" max="768" width="9.140625" style="12"/>
    <col min="769" max="769" width="9.42578125" style="12" customWidth="1"/>
    <col min="770" max="1024" width="9.140625" style="12"/>
    <col min="1025" max="1025" width="9.42578125" style="12" customWidth="1"/>
    <col min="1026" max="1280" width="9.140625" style="12"/>
    <col min="1281" max="1281" width="9.42578125" style="12" customWidth="1"/>
    <col min="1282" max="1536" width="9.140625" style="12"/>
    <col min="1537" max="1537" width="9.42578125" style="12" customWidth="1"/>
    <col min="1538" max="1792" width="9.140625" style="12"/>
    <col min="1793" max="1793" width="9.42578125" style="12" customWidth="1"/>
    <col min="1794" max="2048" width="9.140625" style="12"/>
    <col min="2049" max="2049" width="9.42578125" style="12" customWidth="1"/>
    <col min="2050" max="2304" width="9.140625" style="12"/>
    <col min="2305" max="2305" width="9.42578125" style="12" customWidth="1"/>
    <col min="2306" max="2560" width="9.140625" style="12"/>
    <col min="2561" max="2561" width="9.42578125" style="12" customWidth="1"/>
    <col min="2562" max="2816" width="9.140625" style="12"/>
    <col min="2817" max="2817" width="9.42578125" style="12" customWidth="1"/>
    <col min="2818" max="3072" width="9.140625" style="12"/>
    <col min="3073" max="3073" width="9.42578125" style="12" customWidth="1"/>
    <col min="3074" max="3328" width="9.140625" style="12"/>
    <col min="3329" max="3329" width="9.42578125" style="12" customWidth="1"/>
    <col min="3330" max="3584" width="9.140625" style="12"/>
    <col min="3585" max="3585" width="9.42578125" style="12" customWidth="1"/>
    <col min="3586" max="3840" width="9.140625" style="12"/>
    <col min="3841" max="3841" width="9.42578125" style="12" customWidth="1"/>
    <col min="3842" max="4096" width="9.140625" style="12"/>
    <col min="4097" max="4097" width="9.42578125" style="12" customWidth="1"/>
    <col min="4098" max="4352" width="9.140625" style="12"/>
    <col min="4353" max="4353" width="9.42578125" style="12" customWidth="1"/>
    <col min="4354" max="4608" width="9.140625" style="12"/>
    <col min="4609" max="4609" width="9.42578125" style="12" customWidth="1"/>
    <col min="4610" max="4864" width="9.140625" style="12"/>
    <col min="4865" max="4865" width="9.42578125" style="12" customWidth="1"/>
    <col min="4866" max="5120" width="9.140625" style="12"/>
    <col min="5121" max="5121" width="9.42578125" style="12" customWidth="1"/>
    <col min="5122" max="5376" width="9.140625" style="12"/>
    <col min="5377" max="5377" width="9.42578125" style="12" customWidth="1"/>
    <col min="5378" max="5632" width="9.140625" style="12"/>
    <col min="5633" max="5633" width="9.42578125" style="12" customWidth="1"/>
    <col min="5634" max="5888" width="9.140625" style="12"/>
    <col min="5889" max="5889" width="9.42578125" style="12" customWidth="1"/>
    <col min="5890" max="6144" width="9.140625" style="12"/>
    <col min="6145" max="6145" width="9.42578125" style="12" customWidth="1"/>
    <col min="6146" max="6400" width="9.140625" style="12"/>
    <col min="6401" max="6401" width="9.42578125" style="12" customWidth="1"/>
    <col min="6402" max="6656" width="9.140625" style="12"/>
    <col min="6657" max="6657" width="9.42578125" style="12" customWidth="1"/>
    <col min="6658" max="6912" width="9.140625" style="12"/>
    <col min="6913" max="6913" width="9.42578125" style="12" customWidth="1"/>
    <col min="6914" max="7168" width="9.140625" style="12"/>
    <col min="7169" max="7169" width="9.42578125" style="12" customWidth="1"/>
    <col min="7170" max="7424" width="9.140625" style="12"/>
    <col min="7425" max="7425" width="9.42578125" style="12" customWidth="1"/>
    <col min="7426" max="7680" width="9.140625" style="12"/>
    <col min="7681" max="7681" width="9.42578125" style="12" customWidth="1"/>
    <col min="7682" max="7936" width="9.140625" style="12"/>
    <col min="7937" max="7937" width="9.42578125" style="12" customWidth="1"/>
    <col min="7938" max="8192" width="9.140625" style="12"/>
    <col min="8193" max="8193" width="9.42578125" style="12" customWidth="1"/>
    <col min="8194" max="8448" width="9.140625" style="12"/>
    <col min="8449" max="8449" width="9.42578125" style="12" customWidth="1"/>
    <col min="8450" max="8704" width="9.140625" style="12"/>
    <col min="8705" max="8705" width="9.42578125" style="12" customWidth="1"/>
    <col min="8706" max="8960" width="9.140625" style="12"/>
    <col min="8961" max="8961" width="9.42578125" style="12" customWidth="1"/>
    <col min="8962" max="9216" width="9.140625" style="12"/>
    <col min="9217" max="9217" width="9.42578125" style="12" customWidth="1"/>
    <col min="9218" max="9472" width="9.140625" style="12"/>
    <col min="9473" max="9473" width="9.42578125" style="12" customWidth="1"/>
    <col min="9474" max="9728" width="9.140625" style="12"/>
    <col min="9729" max="9729" width="9.42578125" style="12" customWidth="1"/>
    <col min="9730" max="9984" width="9.140625" style="12"/>
    <col min="9985" max="9985" width="9.42578125" style="12" customWidth="1"/>
    <col min="9986" max="10240" width="9.140625" style="12"/>
    <col min="10241" max="10241" width="9.42578125" style="12" customWidth="1"/>
    <col min="10242" max="10496" width="9.140625" style="12"/>
    <col min="10497" max="10497" width="9.42578125" style="12" customWidth="1"/>
    <col min="10498" max="10752" width="9.140625" style="12"/>
    <col min="10753" max="10753" width="9.42578125" style="12" customWidth="1"/>
    <col min="10754" max="11008" width="9.140625" style="12"/>
    <col min="11009" max="11009" width="9.42578125" style="12" customWidth="1"/>
    <col min="11010" max="11264" width="9.140625" style="12"/>
    <col min="11265" max="11265" width="9.42578125" style="12" customWidth="1"/>
    <col min="11266" max="11520" width="9.140625" style="12"/>
    <col min="11521" max="11521" width="9.42578125" style="12" customWidth="1"/>
    <col min="11522" max="11776" width="9.140625" style="12"/>
    <col min="11777" max="11777" width="9.42578125" style="12" customWidth="1"/>
    <col min="11778" max="12032" width="9.140625" style="12"/>
    <col min="12033" max="12033" width="9.42578125" style="12" customWidth="1"/>
    <col min="12034" max="12288" width="9.140625" style="12"/>
    <col min="12289" max="12289" width="9.42578125" style="12" customWidth="1"/>
    <col min="12290" max="12544" width="9.140625" style="12"/>
    <col min="12545" max="12545" width="9.42578125" style="12" customWidth="1"/>
    <col min="12546" max="12800" width="9.140625" style="12"/>
    <col min="12801" max="12801" width="9.42578125" style="12" customWidth="1"/>
    <col min="12802" max="13056" width="9.140625" style="12"/>
    <col min="13057" max="13057" width="9.42578125" style="12" customWidth="1"/>
    <col min="13058" max="13312" width="9.140625" style="12"/>
    <col min="13313" max="13313" width="9.42578125" style="12" customWidth="1"/>
    <col min="13314" max="13568" width="9.140625" style="12"/>
    <col min="13569" max="13569" width="9.42578125" style="12" customWidth="1"/>
    <col min="13570" max="13824" width="9.140625" style="12"/>
    <col min="13825" max="13825" width="9.42578125" style="12" customWidth="1"/>
    <col min="13826" max="14080" width="9.140625" style="12"/>
    <col min="14081" max="14081" width="9.42578125" style="12" customWidth="1"/>
    <col min="14082" max="14336" width="9.140625" style="12"/>
    <col min="14337" max="14337" width="9.42578125" style="12" customWidth="1"/>
    <col min="14338" max="14592" width="9.140625" style="12"/>
    <col min="14593" max="14593" width="9.42578125" style="12" customWidth="1"/>
    <col min="14594" max="14848" width="9.140625" style="12"/>
    <col min="14849" max="14849" width="9.42578125" style="12" customWidth="1"/>
    <col min="14850" max="15104" width="9.140625" style="12"/>
    <col min="15105" max="15105" width="9.42578125" style="12" customWidth="1"/>
    <col min="15106" max="15360" width="9.140625" style="12"/>
    <col min="15361" max="15361" width="9.42578125" style="12" customWidth="1"/>
    <col min="15362" max="15616" width="9.140625" style="12"/>
    <col min="15617" max="15617" width="9.42578125" style="12" customWidth="1"/>
    <col min="15618" max="15872" width="9.140625" style="12"/>
    <col min="15873" max="15873" width="9.42578125" style="12" customWidth="1"/>
    <col min="15874" max="16128" width="9.140625" style="12"/>
    <col min="16129" max="16129" width="9.42578125" style="12" customWidth="1"/>
    <col min="16130" max="16384" width="9.140625" style="12"/>
  </cols>
  <sheetData>
    <row r="1" spans="1:16" x14ac:dyDescent="0.2">
      <c r="A1" s="191" t="s">
        <v>371</v>
      </c>
      <c r="B1" s="192"/>
      <c r="C1" s="192"/>
      <c r="D1" s="192"/>
      <c r="E1" s="192"/>
      <c r="F1" s="192"/>
      <c r="G1" s="192"/>
      <c r="H1" s="192"/>
      <c r="I1" s="192"/>
      <c r="J1" s="192"/>
      <c r="K1" s="192"/>
      <c r="L1" s="192"/>
      <c r="M1" s="192"/>
      <c r="N1" s="192"/>
      <c r="O1" s="192"/>
    </row>
    <row r="2" spans="1:16" x14ac:dyDescent="0.2">
      <c r="B2" s="100"/>
      <c r="C2" s="100"/>
      <c r="D2" s="100"/>
      <c r="E2" s="100"/>
      <c r="F2" s="100"/>
      <c r="G2" s="100"/>
      <c r="H2" s="100"/>
      <c r="I2" s="100"/>
      <c r="J2" s="100"/>
      <c r="K2" s="100"/>
      <c r="L2" s="100"/>
      <c r="M2" s="100"/>
      <c r="N2" s="100"/>
      <c r="O2" s="100"/>
    </row>
    <row r="3" spans="1:16" x14ac:dyDescent="0.2">
      <c r="B3" s="101"/>
      <c r="C3" s="101"/>
      <c r="D3" s="101"/>
      <c r="E3" s="101"/>
      <c r="F3" s="101"/>
      <c r="G3" s="101"/>
      <c r="H3" s="100" t="s">
        <v>376</v>
      </c>
      <c r="I3" s="101"/>
      <c r="J3" s="101"/>
      <c r="K3" s="101"/>
      <c r="L3" s="101"/>
      <c r="M3" s="101"/>
      <c r="N3" s="101"/>
      <c r="O3" s="101"/>
    </row>
    <row r="4" spans="1:16" x14ac:dyDescent="0.2">
      <c r="B4" s="98" t="s">
        <v>225</v>
      </c>
      <c r="C4" s="98" t="s">
        <v>226</v>
      </c>
      <c r="D4" s="98" t="s">
        <v>227</v>
      </c>
      <c r="E4" s="98" t="s">
        <v>228</v>
      </c>
      <c r="F4" s="98" t="s">
        <v>229</v>
      </c>
      <c r="G4" s="98" t="s">
        <v>230</v>
      </c>
      <c r="H4" s="98" t="s">
        <v>231</v>
      </c>
      <c r="I4" s="98" t="s">
        <v>232</v>
      </c>
      <c r="J4" s="98" t="s">
        <v>233</v>
      </c>
      <c r="K4" s="98" t="s">
        <v>234</v>
      </c>
      <c r="L4" s="98" t="s">
        <v>235</v>
      </c>
      <c r="M4" s="98" t="s">
        <v>236</v>
      </c>
      <c r="N4" s="98" t="s">
        <v>237</v>
      </c>
      <c r="O4" s="98" t="s">
        <v>35</v>
      </c>
    </row>
    <row r="5" spans="1:16" x14ac:dyDescent="0.2">
      <c r="A5" s="83">
        <v>1994</v>
      </c>
      <c r="B5" s="94">
        <v>90.85</v>
      </c>
      <c r="C5" s="94">
        <v>90.85</v>
      </c>
      <c r="D5" s="94">
        <v>90.85</v>
      </c>
      <c r="E5" s="94">
        <v>90.85</v>
      </c>
      <c r="F5" s="94">
        <v>90.85</v>
      </c>
      <c r="G5" s="94">
        <v>90.85</v>
      </c>
      <c r="H5" s="94">
        <v>90.85</v>
      </c>
      <c r="I5" s="94">
        <v>90.85</v>
      </c>
      <c r="J5" s="94">
        <v>90.85</v>
      </c>
      <c r="K5" s="94">
        <v>90.85</v>
      </c>
      <c r="L5" s="94">
        <v>90.935000000000002</v>
      </c>
      <c r="M5" s="94">
        <v>91.7</v>
      </c>
      <c r="N5" s="94">
        <v>90.92791666666669</v>
      </c>
      <c r="O5" s="94">
        <v>88.622166666666672</v>
      </c>
    </row>
    <row r="6" spans="1:16" x14ac:dyDescent="0.2">
      <c r="A6" s="83">
        <v>1995</v>
      </c>
      <c r="B6" s="94">
        <v>91.7</v>
      </c>
      <c r="C6" s="94">
        <v>99.334000000000003</v>
      </c>
      <c r="D6" s="94">
        <v>105.95</v>
      </c>
      <c r="E6" s="94">
        <v>106.34</v>
      </c>
      <c r="F6" s="94">
        <v>110.91500000000001</v>
      </c>
      <c r="G6" s="94">
        <v>117.25</v>
      </c>
      <c r="H6" s="94">
        <v>117.25</v>
      </c>
      <c r="I6" s="94">
        <v>119.8</v>
      </c>
      <c r="J6" s="94">
        <v>133.76050000000001</v>
      </c>
      <c r="K6" s="94">
        <v>140.29949999999999</v>
      </c>
      <c r="L6" s="94">
        <v>144.91</v>
      </c>
      <c r="M6" s="94">
        <v>149.57149999999999</v>
      </c>
      <c r="N6" s="94">
        <f t="shared" ref="N6:N35" si="0">AVERAGE(B6:M6)</f>
        <v>119.75670833333334</v>
      </c>
      <c r="O6" s="94">
        <f t="shared" ref="O6:O33" si="1">AVERAGE(K5:M5, B6:J6)</f>
        <v>106.31537500000002</v>
      </c>
      <c r="P6" s="94"/>
    </row>
    <row r="7" spans="1:16" x14ac:dyDescent="0.2">
      <c r="A7" s="83">
        <v>1996</v>
      </c>
      <c r="B7" s="94">
        <v>148.43</v>
      </c>
      <c r="C7" s="94">
        <v>152.71</v>
      </c>
      <c r="D7" s="94">
        <v>159.88</v>
      </c>
      <c r="E7" s="94">
        <v>160.91999999999999</v>
      </c>
      <c r="F7" s="94">
        <v>162.21</v>
      </c>
      <c r="G7" s="94">
        <v>166.86</v>
      </c>
      <c r="H7" s="94">
        <v>168.24</v>
      </c>
      <c r="I7" s="94">
        <v>171.81</v>
      </c>
      <c r="J7" s="94">
        <v>176.29</v>
      </c>
      <c r="K7" s="94">
        <v>172.51</v>
      </c>
      <c r="L7" s="94">
        <v>160.87</v>
      </c>
      <c r="M7" s="94">
        <v>155.08000000000001</v>
      </c>
      <c r="N7" s="94">
        <f t="shared" si="0"/>
        <v>162.98416666666665</v>
      </c>
      <c r="O7" s="94">
        <f t="shared" si="1"/>
        <v>158.51091666666667</v>
      </c>
      <c r="P7" s="94"/>
    </row>
    <row r="8" spans="1:16" x14ac:dyDescent="0.2">
      <c r="A8" s="83">
        <v>1997</v>
      </c>
      <c r="B8" s="94">
        <v>173.2</v>
      </c>
      <c r="C8" s="94">
        <v>196.96</v>
      </c>
      <c r="D8" s="94">
        <v>187.29</v>
      </c>
      <c r="E8" s="94">
        <v>179.11</v>
      </c>
      <c r="F8" s="94">
        <v>172.99</v>
      </c>
      <c r="G8" s="94">
        <v>179.36</v>
      </c>
      <c r="H8" s="94">
        <v>175.96</v>
      </c>
      <c r="I8" s="94">
        <v>173.6</v>
      </c>
      <c r="J8" s="94">
        <v>176.78</v>
      </c>
      <c r="K8" s="94">
        <v>169.63</v>
      </c>
      <c r="L8" s="94">
        <v>162.55000000000001</v>
      </c>
      <c r="M8" s="94">
        <v>162.99</v>
      </c>
      <c r="N8" s="94">
        <f t="shared" si="0"/>
        <v>175.86833333333331</v>
      </c>
      <c r="O8" s="94">
        <f t="shared" si="1"/>
        <v>175.30916666666667</v>
      </c>
      <c r="P8" s="94"/>
    </row>
    <row r="9" spans="1:16" x14ac:dyDescent="0.2">
      <c r="A9" s="83">
        <v>1998</v>
      </c>
      <c r="B9" s="94">
        <v>178.1</v>
      </c>
      <c r="C9" s="94">
        <v>176.01</v>
      </c>
      <c r="D9" s="94">
        <v>155.69999999999999</v>
      </c>
      <c r="E9" s="94">
        <v>163.12</v>
      </c>
      <c r="F9" s="94">
        <v>180.02</v>
      </c>
      <c r="G9" s="94">
        <v>189.52</v>
      </c>
      <c r="H9" s="94">
        <v>186.7</v>
      </c>
      <c r="I9" s="94">
        <v>210.43</v>
      </c>
      <c r="J9" s="94">
        <v>214.81</v>
      </c>
      <c r="K9" s="94">
        <v>215.07</v>
      </c>
      <c r="L9" s="94">
        <v>223.54</v>
      </c>
      <c r="M9" s="94">
        <v>227.44</v>
      </c>
      <c r="N9" s="94">
        <f t="shared" si="0"/>
        <v>193.37166666666667</v>
      </c>
      <c r="O9" s="94">
        <f t="shared" si="1"/>
        <v>179.13166666666666</v>
      </c>
      <c r="P9" s="94"/>
    </row>
    <row r="10" spans="1:16" x14ac:dyDescent="0.2">
      <c r="A10" s="83">
        <v>1999</v>
      </c>
      <c r="B10" s="94">
        <v>222.59</v>
      </c>
      <c r="C10" s="94">
        <v>214.45</v>
      </c>
      <c r="D10" s="94">
        <v>195.14</v>
      </c>
      <c r="E10" s="94">
        <v>184.23</v>
      </c>
      <c r="F10" s="94">
        <v>184.54</v>
      </c>
      <c r="G10" s="94">
        <v>223.55</v>
      </c>
      <c r="H10" s="94">
        <v>220.27</v>
      </c>
      <c r="I10" s="94">
        <v>207.16</v>
      </c>
      <c r="J10" s="94">
        <v>211.56</v>
      </c>
      <c r="K10" s="94">
        <v>224.71</v>
      </c>
      <c r="L10" s="94">
        <v>242.96</v>
      </c>
      <c r="M10" s="94">
        <v>228.98</v>
      </c>
      <c r="N10" s="94">
        <f t="shared" si="0"/>
        <v>213.345</v>
      </c>
      <c r="O10" s="94">
        <f t="shared" si="1"/>
        <v>210.79499999999999</v>
      </c>
      <c r="P10" s="94"/>
    </row>
    <row r="11" spans="1:16" x14ac:dyDescent="0.2">
      <c r="A11" s="83">
        <v>2000</v>
      </c>
      <c r="B11" s="94">
        <v>220.61</v>
      </c>
      <c r="C11" s="94">
        <v>207.89</v>
      </c>
      <c r="D11" s="94">
        <v>207.75</v>
      </c>
      <c r="E11" s="94">
        <v>201.33</v>
      </c>
      <c r="F11" s="94">
        <v>219.23</v>
      </c>
      <c r="G11" s="94">
        <v>216.75</v>
      </c>
      <c r="H11" s="94">
        <v>232.14</v>
      </c>
      <c r="I11" s="94">
        <v>232.22</v>
      </c>
      <c r="J11" s="94">
        <v>230.6</v>
      </c>
      <c r="K11" s="94">
        <v>224.57</v>
      </c>
      <c r="L11" s="94">
        <v>243.21</v>
      </c>
      <c r="M11" s="94">
        <v>263.77</v>
      </c>
      <c r="N11" s="94">
        <f t="shared" si="0"/>
        <v>225.0058333333333</v>
      </c>
      <c r="O11" s="94">
        <f t="shared" si="1"/>
        <v>222.09749999999997</v>
      </c>
      <c r="P11" s="94"/>
    </row>
    <row r="12" spans="1:16" x14ac:dyDescent="0.2">
      <c r="A12" s="83">
        <v>2001</v>
      </c>
      <c r="B12" s="94">
        <v>248.89</v>
      </c>
      <c r="C12" s="94">
        <v>234.25</v>
      </c>
      <c r="D12" s="94">
        <v>208.67</v>
      </c>
      <c r="E12" s="94">
        <v>189.46</v>
      </c>
      <c r="F12" s="94">
        <v>185.45</v>
      </c>
      <c r="G12" s="94">
        <v>218.39</v>
      </c>
      <c r="H12" s="94">
        <v>222</v>
      </c>
      <c r="I12" s="94">
        <v>219.07</v>
      </c>
      <c r="J12" s="94">
        <v>249.51</v>
      </c>
      <c r="K12" s="94">
        <v>249.34</v>
      </c>
      <c r="L12" s="94">
        <v>240.23</v>
      </c>
      <c r="M12" s="94">
        <v>233.55</v>
      </c>
      <c r="N12" s="94">
        <f t="shared" si="0"/>
        <v>224.90083333333337</v>
      </c>
      <c r="O12" s="94">
        <f t="shared" si="1"/>
        <v>225.60333333333338</v>
      </c>
      <c r="P12" s="94"/>
    </row>
    <row r="13" spans="1:16" x14ac:dyDescent="0.2">
      <c r="A13" s="83">
        <v>2002</v>
      </c>
      <c r="B13" s="94">
        <v>245.76</v>
      </c>
      <c r="C13" s="94">
        <v>244.46</v>
      </c>
      <c r="D13" s="94">
        <v>243.44</v>
      </c>
      <c r="E13" s="94">
        <v>242.14</v>
      </c>
      <c r="F13" s="94">
        <v>240.83</v>
      </c>
      <c r="G13" s="94">
        <v>239.15</v>
      </c>
      <c r="H13" s="94">
        <v>244.95</v>
      </c>
      <c r="I13" s="94">
        <v>248.15</v>
      </c>
      <c r="J13" s="94">
        <v>253.4</v>
      </c>
      <c r="K13" s="94">
        <v>262.31</v>
      </c>
      <c r="L13" s="94">
        <v>266.23</v>
      </c>
      <c r="M13" s="94">
        <v>268.39</v>
      </c>
      <c r="N13" s="94">
        <f t="shared" si="0"/>
        <v>249.93416666666667</v>
      </c>
      <c r="O13" s="94">
        <f t="shared" si="1"/>
        <v>243.78333333333333</v>
      </c>
      <c r="P13" s="94"/>
    </row>
    <row r="14" spans="1:16" x14ac:dyDescent="0.2">
      <c r="A14" s="83">
        <v>2003</v>
      </c>
      <c r="B14" s="94">
        <v>268.5</v>
      </c>
      <c r="C14" s="94">
        <v>266.45999999999998</v>
      </c>
      <c r="D14" s="94">
        <v>265.01</v>
      </c>
      <c r="E14" s="94">
        <v>270.04000000000002</v>
      </c>
      <c r="F14" s="94">
        <v>273.14</v>
      </c>
      <c r="G14" s="94">
        <v>278.5</v>
      </c>
      <c r="H14" s="94">
        <v>285.05</v>
      </c>
      <c r="I14" s="94">
        <v>287.64</v>
      </c>
      <c r="J14" s="94">
        <v>294.89999999999998</v>
      </c>
      <c r="K14" s="94">
        <v>302.39999999999998</v>
      </c>
      <c r="L14" s="94">
        <v>303.75</v>
      </c>
      <c r="M14" s="94">
        <v>319.10000000000002</v>
      </c>
      <c r="N14" s="94">
        <f t="shared" si="0"/>
        <v>284.54083333333335</v>
      </c>
      <c r="O14" s="94">
        <f t="shared" si="1"/>
        <v>273.84750000000003</v>
      </c>
      <c r="P14" s="94"/>
    </row>
    <row r="15" spans="1:16" x14ac:dyDescent="0.2">
      <c r="A15" s="83">
        <v>2004</v>
      </c>
      <c r="B15" s="94">
        <v>309.7</v>
      </c>
      <c r="C15" s="94">
        <v>296.25</v>
      </c>
      <c r="D15" s="94">
        <v>291.25</v>
      </c>
      <c r="E15" s="94">
        <v>298.25</v>
      </c>
      <c r="F15" s="94">
        <v>297.25</v>
      </c>
      <c r="G15" s="94">
        <v>302.95</v>
      </c>
      <c r="H15" s="94">
        <v>317.85000000000002</v>
      </c>
      <c r="I15" s="94">
        <v>326.2</v>
      </c>
      <c r="J15" s="94">
        <v>331</v>
      </c>
      <c r="K15" s="94">
        <v>329.6</v>
      </c>
      <c r="L15" s="94">
        <v>326.05</v>
      </c>
      <c r="M15" s="94">
        <v>329.85</v>
      </c>
      <c r="N15" s="94">
        <f t="shared" si="0"/>
        <v>313.01666666666665</v>
      </c>
      <c r="O15" s="94">
        <f t="shared" si="1"/>
        <v>307.99583333333328</v>
      </c>
      <c r="P15" s="94"/>
    </row>
    <row r="16" spans="1:16" x14ac:dyDescent="0.2">
      <c r="A16" s="83">
        <v>2005</v>
      </c>
      <c r="B16" s="94">
        <v>322.7</v>
      </c>
      <c r="C16" s="94">
        <v>312</v>
      </c>
      <c r="D16" s="94">
        <v>306</v>
      </c>
      <c r="E16" s="94">
        <v>306</v>
      </c>
      <c r="F16" s="94">
        <v>305.25</v>
      </c>
      <c r="G16" s="94">
        <v>304.10000000000002</v>
      </c>
      <c r="H16" s="94">
        <v>297.25</v>
      </c>
      <c r="I16" s="94">
        <v>300</v>
      </c>
      <c r="J16" s="94">
        <v>289</v>
      </c>
      <c r="K16" s="94">
        <v>284.10000000000002</v>
      </c>
      <c r="L16" s="94">
        <v>283.5</v>
      </c>
      <c r="M16" s="94">
        <v>282.5</v>
      </c>
      <c r="N16" s="94">
        <f t="shared" si="0"/>
        <v>299.36666666666667</v>
      </c>
      <c r="O16" s="94">
        <f t="shared" si="1"/>
        <v>310.64999999999998</v>
      </c>
      <c r="P16" s="94"/>
    </row>
    <row r="17" spans="1:16" x14ac:dyDescent="0.2">
      <c r="A17" s="83">
        <v>2006</v>
      </c>
      <c r="B17" s="94">
        <v>280.39999999999998</v>
      </c>
      <c r="C17" s="94">
        <v>275.60000000000002</v>
      </c>
      <c r="D17" s="94">
        <v>273</v>
      </c>
      <c r="E17" s="94">
        <v>292.5</v>
      </c>
      <c r="F17" s="94">
        <v>334.4</v>
      </c>
      <c r="G17" s="94">
        <v>353.69</v>
      </c>
      <c r="H17" s="94">
        <v>333</v>
      </c>
      <c r="I17" s="94">
        <v>401.4</v>
      </c>
      <c r="J17" s="94">
        <v>440.75</v>
      </c>
      <c r="K17" s="94">
        <v>395.85</v>
      </c>
      <c r="L17" s="94">
        <v>386.25</v>
      </c>
      <c r="M17" s="94">
        <v>374.35</v>
      </c>
      <c r="N17" s="94">
        <f t="shared" si="0"/>
        <v>345.09916666666669</v>
      </c>
      <c r="O17" s="94">
        <f t="shared" si="1"/>
        <v>319.57</v>
      </c>
      <c r="P17" s="94"/>
    </row>
    <row r="18" spans="1:16" x14ac:dyDescent="0.2">
      <c r="A18" s="83">
        <v>2007</v>
      </c>
      <c r="B18" s="94">
        <v>361.4</v>
      </c>
      <c r="C18" s="103">
        <v>344.95</v>
      </c>
      <c r="D18" s="94">
        <v>347.1</v>
      </c>
      <c r="E18" s="94">
        <v>341</v>
      </c>
      <c r="F18" s="94">
        <v>332.3</v>
      </c>
      <c r="G18" s="94">
        <v>323</v>
      </c>
      <c r="H18" s="94">
        <v>321</v>
      </c>
      <c r="I18" s="94">
        <v>306.5</v>
      </c>
      <c r="J18" s="94">
        <v>288.12</v>
      </c>
      <c r="K18" s="94">
        <v>280.39999999999998</v>
      </c>
      <c r="L18" s="94">
        <v>272.12</v>
      </c>
      <c r="M18" s="94">
        <v>292</v>
      </c>
      <c r="N18" s="94">
        <f t="shared" si="0"/>
        <v>317.49083333333334</v>
      </c>
      <c r="O18" s="94">
        <f t="shared" si="1"/>
        <v>343.48500000000007</v>
      </c>
      <c r="P18" s="94"/>
    </row>
    <row r="19" spans="1:16" x14ac:dyDescent="0.2">
      <c r="A19" s="83">
        <v>2008</v>
      </c>
      <c r="B19" s="94">
        <v>276.2</v>
      </c>
      <c r="C19" s="103">
        <v>260.16000000000003</v>
      </c>
      <c r="D19" s="94">
        <v>260.97000000000003</v>
      </c>
      <c r="E19" s="94">
        <v>273.5</v>
      </c>
      <c r="F19" s="94">
        <v>255.12</v>
      </c>
      <c r="G19" s="94">
        <v>248.87</v>
      </c>
      <c r="H19" s="94">
        <v>267.2</v>
      </c>
      <c r="I19" s="94">
        <v>261.67</v>
      </c>
      <c r="J19" s="94">
        <v>262.60000000000002</v>
      </c>
      <c r="K19" s="94">
        <v>264.5</v>
      </c>
      <c r="L19" s="94">
        <v>264.25</v>
      </c>
      <c r="M19" s="94">
        <v>280.60000000000002</v>
      </c>
      <c r="N19" s="94">
        <f t="shared" si="0"/>
        <v>264.6366666666666</v>
      </c>
      <c r="O19" s="94">
        <f t="shared" si="1"/>
        <v>267.5675</v>
      </c>
      <c r="P19" s="94"/>
    </row>
    <row r="20" spans="1:16" x14ac:dyDescent="0.2">
      <c r="A20" s="83">
        <v>2009</v>
      </c>
      <c r="B20" s="94">
        <v>272.75</v>
      </c>
      <c r="C20" s="103">
        <v>272.88</v>
      </c>
      <c r="D20" s="94">
        <v>289.2</v>
      </c>
      <c r="E20" s="94">
        <v>329.63</v>
      </c>
      <c r="F20" s="94">
        <v>337.17</v>
      </c>
      <c r="G20" s="94">
        <v>371.2</v>
      </c>
      <c r="H20" s="94">
        <v>424.17</v>
      </c>
      <c r="I20" s="94">
        <v>465.25</v>
      </c>
      <c r="J20" s="94">
        <v>658.5</v>
      </c>
      <c r="K20" s="94">
        <v>616.25</v>
      </c>
      <c r="L20" s="94">
        <v>599.21</v>
      </c>
      <c r="M20" s="94">
        <v>562.1</v>
      </c>
      <c r="N20" s="94">
        <f t="shared" si="0"/>
        <v>433.19250000000005</v>
      </c>
      <c r="O20" s="94">
        <f t="shared" si="1"/>
        <v>352.50833333333338</v>
      </c>
      <c r="P20" s="94"/>
    </row>
    <row r="21" spans="1:16" x14ac:dyDescent="0.2">
      <c r="A21" s="83">
        <v>2010</v>
      </c>
      <c r="B21" s="94">
        <v>552.25</v>
      </c>
      <c r="C21" s="103">
        <v>626.75</v>
      </c>
      <c r="D21" s="94">
        <v>567.83000000000004</v>
      </c>
      <c r="E21" s="94">
        <v>553.75</v>
      </c>
      <c r="F21" s="94">
        <v>512.91999999999996</v>
      </c>
      <c r="G21" s="94">
        <v>482</v>
      </c>
      <c r="H21" s="94">
        <v>493.75</v>
      </c>
      <c r="I21" s="94">
        <v>503.13</v>
      </c>
      <c r="J21" s="94">
        <v>561.75</v>
      </c>
      <c r="K21" s="94">
        <v>542.80999999999995</v>
      </c>
      <c r="L21" s="94">
        <v>526.5</v>
      </c>
      <c r="M21" s="94">
        <v>493.13</v>
      </c>
      <c r="N21" s="94">
        <f t="shared" si="0"/>
        <v>534.71416666666676</v>
      </c>
      <c r="O21" s="94">
        <f t="shared" si="1"/>
        <v>552.64083333333326</v>
      </c>
      <c r="P21" s="94"/>
    </row>
    <row r="22" spans="1:16" x14ac:dyDescent="0.2">
      <c r="A22" s="83">
        <v>2011</v>
      </c>
      <c r="B22" s="94">
        <v>505.63</v>
      </c>
      <c r="C22" s="103">
        <v>497.38</v>
      </c>
      <c r="D22" s="94">
        <v>509.73</v>
      </c>
      <c r="E22" s="94">
        <v>517.79</v>
      </c>
      <c r="F22" s="94">
        <v>535.27</v>
      </c>
      <c r="G22" s="94">
        <v>536.16999999999996</v>
      </c>
      <c r="H22" s="94">
        <v>560.5</v>
      </c>
      <c r="I22" s="94">
        <v>624.77</v>
      </c>
      <c r="J22" s="94">
        <v>637.5</v>
      </c>
      <c r="K22" s="94">
        <v>718.13</v>
      </c>
      <c r="L22" s="94">
        <v>686.17</v>
      </c>
      <c r="M22" s="94">
        <v>621.83000000000004</v>
      </c>
      <c r="N22" s="94">
        <f t="shared" si="0"/>
        <v>579.23916666666662</v>
      </c>
      <c r="O22" s="94">
        <f t="shared" si="1"/>
        <v>540.59833333333336</v>
      </c>
      <c r="P22" s="94"/>
    </row>
    <row r="23" spans="1:16" x14ac:dyDescent="0.2">
      <c r="A23" s="83">
        <v>2012</v>
      </c>
      <c r="B23" s="94">
        <v>585.29999999999995</v>
      </c>
      <c r="C23" s="103">
        <v>555.58000000000004</v>
      </c>
      <c r="D23" s="94">
        <v>523.88</v>
      </c>
      <c r="E23" s="94">
        <v>516.97</v>
      </c>
      <c r="F23" s="94">
        <v>566.61</v>
      </c>
      <c r="G23" s="94">
        <v>513.05999999999995</v>
      </c>
      <c r="H23" s="94">
        <v>490.57</v>
      </c>
      <c r="I23" s="94">
        <v>447.78</v>
      </c>
      <c r="J23" s="94">
        <v>416.21</v>
      </c>
      <c r="K23" s="94">
        <v>422.33</v>
      </c>
      <c r="L23" s="94">
        <v>397</v>
      </c>
      <c r="M23" s="94">
        <v>383.09</v>
      </c>
      <c r="N23" s="94">
        <f t="shared" si="0"/>
        <v>484.86500000000007</v>
      </c>
      <c r="O23" s="94">
        <f t="shared" si="1"/>
        <v>553.50750000000005</v>
      </c>
      <c r="P23" s="94"/>
    </row>
    <row r="24" spans="1:16" x14ac:dyDescent="0.2">
      <c r="A24" s="83">
        <v>2013</v>
      </c>
      <c r="B24" s="94">
        <v>371.63</v>
      </c>
      <c r="C24" s="103">
        <v>393.5</v>
      </c>
      <c r="D24" s="94">
        <v>391</v>
      </c>
      <c r="E24" s="94">
        <v>341.73</v>
      </c>
      <c r="F24" s="94">
        <v>309.63</v>
      </c>
      <c r="G24" s="94">
        <v>343.13</v>
      </c>
      <c r="H24" s="94">
        <v>337.8</v>
      </c>
      <c r="I24" s="94">
        <v>366.92</v>
      </c>
      <c r="J24" s="94">
        <v>349.25</v>
      </c>
      <c r="K24" s="94">
        <v>330.1</v>
      </c>
      <c r="L24" s="94">
        <v>365.5</v>
      </c>
      <c r="M24" s="94">
        <v>399.73</v>
      </c>
      <c r="N24" s="94">
        <f t="shared" si="0"/>
        <v>358.32666666666665</v>
      </c>
      <c r="O24" s="94">
        <f t="shared" si="1"/>
        <v>367.25083333333333</v>
      </c>
      <c r="P24" s="94"/>
    </row>
    <row r="25" spans="1:16" x14ac:dyDescent="0.2">
      <c r="A25" s="83">
        <v>2014</v>
      </c>
      <c r="B25" s="94">
        <v>380.75</v>
      </c>
      <c r="C25" s="103">
        <v>345.5</v>
      </c>
      <c r="D25" s="94">
        <v>343.25</v>
      </c>
      <c r="E25" s="94">
        <v>337.9</v>
      </c>
      <c r="F25" s="94">
        <v>362.38</v>
      </c>
      <c r="G25" s="94">
        <v>433.27</v>
      </c>
      <c r="H25" s="94">
        <v>424.09</v>
      </c>
      <c r="I25" s="94">
        <v>438.29</v>
      </c>
      <c r="J25" s="94">
        <v>455.46</v>
      </c>
      <c r="K25" s="94">
        <v>455.91</v>
      </c>
      <c r="L25" s="94">
        <v>429.66</v>
      </c>
      <c r="M25" s="94">
        <v>397.52</v>
      </c>
      <c r="N25" s="94">
        <f t="shared" si="0"/>
        <v>400.33166666666665</v>
      </c>
      <c r="O25" s="94">
        <f t="shared" si="1"/>
        <v>384.685</v>
      </c>
      <c r="P25" s="94"/>
    </row>
    <row r="26" spans="1:16" x14ac:dyDescent="0.2">
      <c r="A26" s="83">
        <v>2015</v>
      </c>
      <c r="B26" s="94">
        <v>386.81</v>
      </c>
      <c r="C26" s="103">
        <v>377.68</v>
      </c>
      <c r="D26" s="94">
        <v>370.62</v>
      </c>
      <c r="E26" s="94">
        <v>382.48</v>
      </c>
      <c r="F26" s="94">
        <v>381.16</v>
      </c>
      <c r="G26" s="94">
        <v>451.61</v>
      </c>
      <c r="H26" s="94">
        <v>456.76</v>
      </c>
      <c r="I26" s="94">
        <v>483.55</v>
      </c>
      <c r="J26" s="94">
        <v>572.6</v>
      </c>
      <c r="K26" s="94">
        <v>567.09</v>
      </c>
      <c r="L26" s="94">
        <v>551.11</v>
      </c>
      <c r="M26" s="94">
        <v>540.61</v>
      </c>
      <c r="N26" s="94">
        <f t="shared" si="0"/>
        <v>460.17333333333323</v>
      </c>
      <c r="O26" s="94">
        <f t="shared" si="1"/>
        <v>428.8633333333334</v>
      </c>
      <c r="P26" s="94"/>
    </row>
    <row r="27" spans="1:16" x14ac:dyDescent="0.2">
      <c r="A27" s="83">
        <v>2016</v>
      </c>
      <c r="B27" s="94">
        <v>531.65</v>
      </c>
      <c r="C27" s="103">
        <v>560.1</v>
      </c>
      <c r="D27" s="94">
        <v>551.73</v>
      </c>
      <c r="E27" s="94">
        <v>588.48</v>
      </c>
      <c r="F27" s="94">
        <v>582.69000000000005</v>
      </c>
      <c r="G27" s="94">
        <v>602.45000000000005</v>
      </c>
      <c r="H27" s="94">
        <v>649.76</v>
      </c>
      <c r="I27" s="94">
        <v>709.87</v>
      </c>
      <c r="J27" s="94">
        <v>714.76</v>
      </c>
      <c r="K27" s="94">
        <v>710.12</v>
      </c>
      <c r="L27" s="94">
        <v>686.15</v>
      </c>
      <c r="M27" s="94">
        <v>662.5</v>
      </c>
      <c r="N27" s="94">
        <f t="shared" si="0"/>
        <v>629.18833333333339</v>
      </c>
      <c r="O27" s="94">
        <f t="shared" si="1"/>
        <v>595.85833333333335</v>
      </c>
      <c r="P27" s="94"/>
    </row>
    <row r="28" spans="1:16" x14ac:dyDescent="0.2">
      <c r="A28" s="83">
        <v>2017</v>
      </c>
      <c r="B28" s="94">
        <v>651</v>
      </c>
      <c r="C28" s="103">
        <v>641.16</v>
      </c>
      <c r="D28" s="94">
        <v>637.04999999999995</v>
      </c>
      <c r="E28" s="94">
        <v>652.11</v>
      </c>
      <c r="F28" s="94">
        <v>747.86</v>
      </c>
      <c r="G28" s="94">
        <v>806.36</v>
      </c>
      <c r="H28" s="94">
        <v>786.9</v>
      </c>
      <c r="I28" s="94">
        <v>788.17</v>
      </c>
      <c r="J28" s="94">
        <v>815.55</v>
      </c>
      <c r="K28" s="94">
        <v>791.16</v>
      </c>
      <c r="L28" s="94">
        <v>796.4</v>
      </c>
      <c r="M28" s="94">
        <v>782.75</v>
      </c>
      <c r="N28" s="94">
        <f t="shared" si="0"/>
        <v>741.37249999999995</v>
      </c>
      <c r="O28" s="94">
        <f t="shared" si="1"/>
        <v>715.41083333333324</v>
      </c>
      <c r="P28" s="94"/>
    </row>
    <row r="29" spans="1:16" x14ac:dyDescent="0.2">
      <c r="A29" s="83">
        <v>2018</v>
      </c>
      <c r="B29" s="94">
        <v>752.59</v>
      </c>
      <c r="C29" s="103">
        <v>681.95</v>
      </c>
      <c r="D29" s="94">
        <v>638.76</v>
      </c>
      <c r="E29" s="94">
        <v>697.24</v>
      </c>
      <c r="F29" s="94">
        <v>667.59</v>
      </c>
      <c r="G29" s="94">
        <v>690.71</v>
      </c>
      <c r="H29" s="94">
        <v>670.41</v>
      </c>
      <c r="I29" s="94">
        <v>665.76</v>
      </c>
      <c r="J29" s="94">
        <v>641.15</v>
      </c>
      <c r="K29" s="94">
        <v>596.29999999999995</v>
      </c>
      <c r="L29" s="94">
        <v>575.26</v>
      </c>
      <c r="M29" s="94">
        <v>530.6</v>
      </c>
      <c r="N29" s="94">
        <f t="shared" si="0"/>
        <v>650.69333333333338</v>
      </c>
      <c r="O29" s="94">
        <f t="shared" si="1"/>
        <v>706.37250000000006</v>
      </c>
      <c r="P29" s="94"/>
    </row>
    <row r="30" spans="1:16" x14ac:dyDescent="0.2">
      <c r="A30" s="83">
        <v>2019</v>
      </c>
      <c r="B30" s="94">
        <v>579.82000000000005</v>
      </c>
      <c r="C30" s="103">
        <v>738.67</v>
      </c>
      <c r="D30" s="94">
        <v>701.35</v>
      </c>
      <c r="E30" s="94">
        <v>761.6</v>
      </c>
      <c r="F30" s="94">
        <v>761.36</v>
      </c>
      <c r="G30" s="94">
        <v>757.45</v>
      </c>
      <c r="H30" s="94">
        <v>755.09</v>
      </c>
      <c r="I30" s="94">
        <v>729.93</v>
      </c>
      <c r="J30" s="94">
        <v>721.04</v>
      </c>
      <c r="K30" s="94">
        <v>778.6</v>
      </c>
      <c r="L30" s="94">
        <v>741.75</v>
      </c>
      <c r="M30" s="94">
        <v>735.5</v>
      </c>
      <c r="N30" s="94">
        <f t="shared" si="0"/>
        <v>730.18</v>
      </c>
      <c r="O30" s="94">
        <f t="shared" si="1"/>
        <v>684.0391666666668</v>
      </c>
      <c r="P30" s="94"/>
    </row>
    <row r="31" spans="1:16" x14ac:dyDescent="0.2">
      <c r="A31" s="83">
        <v>2020</v>
      </c>
      <c r="B31" s="94">
        <v>724.5</v>
      </c>
      <c r="C31" s="103">
        <v>732.41</v>
      </c>
      <c r="D31" s="94">
        <v>804.85</v>
      </c>
      <c r="E31" s="94">
        <v>890.86</v>
      </c>
      <c r="F31" s="94">
        <v>876.76</v>
      </c>
      <c r="G31" s="98" t="s">
        <v>23</v>
      </c>
      <c r="H31" s="94">
        <v>934.3</v>
      </c>
      <c r="I31" s="94">
        <v>930.6</v>
      </c>
      <c r="J31" s="94">
        <v>935.4</v>
      </c>
      <c r="K31" s="94">
        <v>917.71</v>
      </c>
      <c r="L31" s="94">
        <v>875.26</v>
      </c>
      <c r="M31" s="94">
        <v>853.06</v>
      </c>
      <c r="N31" s="94">
        <f t="shared" si="0"/>
        <v>861.42818181818177</v>
      </c>
      <c r="O31" s="94">
        <f t="shared" si="1"/>
        <v>825.95727272727277</v>
      </c>
      <c r="P31" s="94"/>
    </row>
    <row r="32" spans="1:16" x14ac:dyDescent="0.2">
      <c r="A32" s="83">
        <v>2021</v>
      </c>
      <c r="B32" s="98" t="s">
        <v>23</v>
      </c>
      <c r="C32" s="103">
        <v>846.5</v>
      </c>
      <c r="D32" s="94">
        <v>825.69</v>
      </c>
      <c r="E32" s="94">
        <v>826.49</v>
      </c>
      <c r="F32" s="94">
        <v>820.63</v>
      </c>
      <c r="G32" s="104">
        <v>817.45</v>
      </c>
      <c r="H32" s="94">
        <v>785.3</v>
      </c>
      <c r="I32" s="94">
        <v>758.61</v>
      </c>
      <c r="J32" s="94">
        <v>746.31</v>
      </c>
      <c r="K32" s="94">
        <v>718.36</v>
      </c>
      <c r="L32" s="98">
        <v>756.22</v>
      </c>
      <c r="M32" s="98">
        <v>770.59</v>
      </c>
      <c r="N32" s="94">
        <f t="shared" si="0"/>
        <v>788.37727272727273</v>
      </c>
      <c r="O32" s="94">
        <f t="shared" si="1"/>
        <v>824.81909090909073</v>
      </c>
      <c r="P32" s="94"/>
    </row>
    <row r="33" spans="1:15" x14ac:dyDescent="0.2">
      <c r="A33" s="83">
        <v>2022</v>
      </c>
      <c r="B33" s="94">
        <v>763.1</v>
      </c>
      <c r="C33" s="108">
        <v>732.78</v>
      </c>
      <c r="D33" s="108">
        <v>826.8</v>
      </c>
      <c r="E33" s="108">
        <v>795.38</v>
      </c>
      <c r="F33" s="108">
        <v>798.9</v>
      </c>
      <c r="G33" s="108">
        <v>807.9849999999999</v>
      </c>
      <c r="H33" s="108">
        <v>830.48809523809518</v>
      </c>
      <c r="I33" s="108">
        <v>824.94</v>
      </c>
      <c r="J33" s="108">
        <v>897.54</v>
      </c>
      <c r="K33" s="108">
        <v>991.71</v>
      </c>
      <c r="L33" s="108">
        <v>984.625</v>
      </c>
      <c r="M33" s="108">
        <v>975.11</v>
      </c>
      <c r="N33" s="108">
        <f t="shared" si="0"/>
        <v>852.44650793650806</v>
      </c>
      <c r="O33" s="98">
        <f t="shared" si="1"/>
        <v>793.59025793650801</v>
      </c>
    </row>
    <row r="34" spans="1:15" x14ac:dyDescent="0.2">
      <c r="A34" s="83">
        <v>2023</v>
      </c>
      <c r="B34" s="94">
        <v>960.12863636363647</v>
      </c>
      <c r="C34" s="98">
        <v>943.93</v>
      </c>
      <c r="D34" s="98">
        <v>968.3</v>
      </c>
      <c r="E34" s="98">
        <v>1030.28</v>
      </c>
      <c r="F34" s="98">
        <v>1103.9285714285713</v>
      </c>
      <c r="G34" s="98">
        <v>1187.8636363636363</v>
      </c>
      <c r="H34" s="98">
        <v>1164.9761904761904</v>
      </c>
      <c r="I34" s="98">
        <v>1137.76</v>
      </c>
      <c r="J34" s="98">
        <v>1409.1309523809523</v>
      </c>
      <c r="K34" s="98">
        <v>1525.23</v>
      </c>
      <c r="L34" s="98">
        <v>1444.13</v>
      </c>
      <c r="M34" s="98">
        <v>1285.5084999999999</v>
      </c>
      <c r="N34" s="98">
        <f t="shared" si="0"/>
        <v>1180.0972072510822</v>
      </c>
      <c r="O34" s="98">
        <f>AVERAGE(K33:M33, B34:J34)</f>
        <v>1071.4785822510823</v>
      </c>
    </row>
    <row r="35" spans="1:15" x14ac:dyDescent="0.2">
      <c r="A35" s="83">
        <v>2024</v>
      </c>
      <c r="B35" s="94">
        <v>1119.3186363636364</v>
      </c>
      <c r="C35" s="98">
        <v>1227.2080000000001</v>
      </c>
      <c r="D35" s="98">
        <v>1211.9905555555556</v>
      </c>
      <c r="E35" s="98">
        <v>1134.5</v>
      </c>
      <c r="F35" s="98">
        <v>1094.7727272727273</v>
      </c>
      <c r="G35" s="98">
        <v>1047.1500000000001</v>
      </c>
      <c r="H35" s="98">
        <v>970.47826086956525</v>
      </c>
      <c r="I35" s="98">
        <v>897.1</v>
      </c>
      <c r="J35" s="98">
        <v>875.13300000000004</v>
      </c>
      <c r="K35" s="98">
        <v>906.14</v>
      </c>
      <c r="L35" s="98">
        <v>826.08400000000006</v>
      </c>
      <c r="M35" s="98">
        <v>914.76</v>
      </c>
      <c r="N35" s="98">
        <f t="shared" si="0"/>
        <v>1018.7195983384571</v>
      </c>
      <c r="O35" s="98">
        <f>AVERAGE(K34:M34, B35:J35)</f>
        <v>1152.7099733384573</v>
      </c>
    </row>
    <row r="36" spans="1:15" x14ac:dyDescent="0.2">
      <c r="A36" s="83">
        <v>2025</v>
      </c>
      <c r="B36" s="94">
        <v>877.32</v>
      </c>
      <c r="C36" s="108">
        <v>880.53</v>
      </c>
      <c r="D36" s="108">
        <v>897.3</v>
      </c>
      <c r="E36" s="108">
        <v>868.13350000000014</v>
      </c>
      <c r="F36" s="108">
        <v>788.91700000000003</v>
      </c>
      <c r="G36" s="108" t="s">
        <v>23</v>
      </c>
      <c r="H36" s="108" t="s">
        <v>23</v>
      </c>
      <c r="I36" s="108" t="s">
        <v>23</v>
      </c>
      <c r="J36" s="108" t="s">
        <v>23</v>
      </c>
      <c r="K36" s="108" t="s">
        <v>23</v>
      </c>
      <c r="L36" s="108" t="s">
        <v>23</v>
      </c>
      <c r="M36" s="108" t="s">
        <v>23</v>
      </c>
      <c r="N36" s="108" t="s">
        <v>23</v>
      </c>
      <c r="O36" s="108" t="s">
        <v>23</v>
      </c>
    </row>
    <row r="37" spans="1:15" x14ac:dyDescent="0.2">
      <c r="C37" s="108"/>
      <c r="D37" s="108"/>
      <c r="E37" s="108"/>
      <c r="F37" s="108"/>
      <c r="G37" s="108"/>
      <c r="H37" s="108"/>
      <c r="I37" s="108"/>
      <c r="J37" s="108"/>
      <c r="K37" s="108"/>
      <c r="L37" s="108"/>
      <c r="M37" s="108"/>
      <c r="N37" s="108"/>
      <c r="O37" s="108"/>
    </row>
    <row r="38" spans="1:15" x14ac:dyDescent="0.2">
      <c r="B38" s="93"/>
      <c r="C38" s="93"/>
      <c r="D38" s="93"/>
      <c r="E38" s="93"/>
      <c r="F38" s="93"/>
      <c r="G38" s="93"/>
      <c r="H38" s="93" t="s">
        <v>377</v>
      </c>
      <c r="I38" s="93"/>
      <c r="J38" s="93"/>
      <c r="K38" s="93"/>
      <c r="L38" s="93"/>
      <c r="M38" s="93"/>
      <c r="N38" s="93"/>
      <c r="O38" s="93"/>
    </row>
    <row r="39" spans="1:15" x14ac:dyDescent="0.2">
      <c r="B39" s="101" t="s">
        <v>225</v>
      </c>
      <c r="C39" s="101" t="s">
        <v>226</v>
      </c>
      <c r="D39" s="101" t="s">
        <v>227</v>
      </c>
      <c r="E39" s="101" t="s">
        <v>228</v>
      </c>
      <c r="F39" s="101" t="s">
        <v>229</v>
      </c>
      <c r="G39" s="101" t="s">
        <v>230</v>
      </c>
      <c r="H39" s="101" t="s">
        <v>231</v>
      </c>
      <c r="I39" s="101" t="s">
        <v>232</v>
      </c>
      <c r="J39" s="101" t="s">
        <v>233</v>
      </c>
      <c r="K39" s="101" t="s">
        <v>234</v>
      </c>
      <c r="L39" s="101" t="s">
        <v>235</v>
      </c>
      <c r="M39" s="101" t="s">
        <v>236</v>
      </c>
      <c r="N39" s="101" t="s">
        <v>237</v>
      </c>
      <c r="O39" s="101" t="s">
        <v>35</v>
      </c>
    </row>
    <row r="40" spans="1:15" x14ac:dyDescent="0.2">
      <c r="A40" s="83">
        <v>1994</v>
      </c>
      <c r="B40" s="94">
        <v>489.23986930078655</v>
      </c>
      <c r="C40" s="94">
        <v>486.73650311396176</v>
      </c>
      <c r="D40" s="94">
        <v>484.24654402539016</v>
      </c>
      <c r="E40" s="94">
        <v>481.88650227598515</v>
      </c>
      <c r="F40" s="94">
        <v>479.56942229689952</v>
      </c>
      <c r="G40" s="94">
        <v>477.18170607221117</v>
      </c>
      <c r="H40" s="94">
        <v>475.07478714076274</v>
      </c>
      <c r="I40" s="94">
        <v>472.87078818902461</v>
      </c>
      <c r="J40" s="94">
        <v>469.53146529771283</v>
      </c>
      <c r="K40" s="94">
        <v>467.07945905447667</v>
      </c>
      <c r="L40" s="94">
        <v>465.03045766143305</v>
      </c>
      <c r="M40" s="94">
        <v>464.86541800805065</v>
      </c>
      <c r="N40" s="94">
        <v>476.10941020305773</v>
      </c>
      <c r="O40" s="94">
        <v>379.30631603390879</v>
      </c>
    </row>
    <row r="41" spans="1:15" x14ac:dyDescent="0.2">
      <c r="A41" s="83">
        <v>1995</v>
      </c>
      <c r="B41" s="94">
        <v>448.002841264913</v>
      </c>
      <c r="C41" s="94">
        <v>465.56702821666147</v>
      </c>
      <c r="D41" s="94">
        <v>468.93143711948568</v>
      </c>
      <c r="E41" s="94">
        <v>435.92181899667463</v>
      </c>
      <c r="F41" s="94">
        <v>436.43502597477089</v>
      </c>
      <c r="G41" s="94">
        <v>447.17032415036323</v>
      </c>
      <c r="H41" s="94">
        <v>438.23643258990222</v>
      </c>
      <c r="I41" s="94">
        <v>440.46141790076302</v>
      </c>
      <c r="J41" s="94">
        <v>481.82252634896798</v>
      </c>
      <c r="K41" s="94">
        <v>495.18800228606807</v>
      </c>
      <c r="L41" s="94">
        <v>499.15253412618853</v>
      </c>
      <c r="M41" s="94">
        <v>498.953448248359</v>
      </c>
      <c r="N41" s="94">
        <f t="shared" ref="N41:N63" si="2">AVERAGE(B41:M41)</f>
        <v>462.98690310192643</v>
      </c>
      <c r="O41" s="94">
        <f t="shared" ref="O41:O64" si="3">AVERAGE(K40:M40, B41:J41)</f>
        <v>454.96034894053849</v>
      </c>
    </row>
    <row r="42" spans="1:15" x14ac:dyDescent="0.2">
      <c r="A42" s="83">
        <v>1996</v>
      </c>
      <c r="B42" s="94">
        <v>477.96304993734032</v>
      </c>
      <c r="C42" s="94">
        <v>480.52978534927081</v>
      </c>
      <c r="D42" s="94">
        <v>492.25507658283465</v>
      </c>
      <c r="E42" s="94">
        <v>481.76189551664328</v>
      </c>
      <c r="F42" s="94">
        <v>476.93060683444571</v>
      </c>
      <c r="G42" s="94">
        <v>482.74178965738508</v>
      </c>
      <c r="H42" s="94">
        <v>479.91213473576875</v>
      </c>
      <c r="I42" s="94">
        <v>483.66713729517016</v>
      </c>
      <c r="J42" s="94">
        <v>488.46885216079681</v>
      </c>
      <c r="K42" s="94">
        <v>472.10244111542545</v>
      </c>
      <c r="L42" s="94">
        <v>433.67694504693429</v>
      </c>
      <c r="M42" s="94">
        <v>405.09764828650503</v>
      </c>
      <c r="N42" s="94">
        <f t="shared" si="2"/>
        <v>471.25894687654346</v>
      </c>
      <c r="O42" s="94">
        <f t="shared" si="3"/>
        <v>486.46035939418925</v>
      </c>
    </row>
    <row r="43" spans="1:15" x14ac:dyDescent="0.2">
      <c r="A43" s="83">
        <v>1997</v>
      </c>
      <c r="B43" s="94">
        <v>441.08781741904261</v>
      </c>
      <c r="C43" s="94">
        <v>493.30756985857164</v>
      </c>
      <c r="D43" s="94">
        <v>463.32184441452466</v>
      </c>
      <c r="E43" s="94">
        <v>438.35022900536921</v>
      </c>
      <c r="F43" s="94">
        <v>419.5432900855111</v>
      </c>
      <c r="G43" s="94">
        <v>431.16655556426451</v>
      </c>
      <c r="H43" s="94">
        <v>419.34000406829989</v>
      </c>
      <c r="I43" s="94">
        <v>410.06959098129187</v>
      </c>
      <c r="J43" s="94">
        <v>412.44426991680677</v>
      </c>
      <c r="K43" s="94">
        <v>392.62492790643341</v>
      </c>
      <c r="L43" s="94">
        <v>372.07512169036033</v>
      </c>
      <c r="M43" s="94">
        <v>367.92734880504111</v>
      </c>
      <c r="N43" s="94">
        <f t="shared" si="2"/>
        <v>421.77154747629305</v>
      </c>
      <c r="O43" s="94">
        <f t="shared" si="3"/>
        <v>436.62568381354555</v>
      </c>
    </row>
    <row r="44" spans="1:15" x14ac:dyDescent="0.2">
      <c r="A44" s="83">
        <v>1998</v>
      </c>
      <c r="B44" s="94">
        <v>393.47547875677679</v>
      </c>
      <c r="C44" s="94">
        <v>382.16736857458261</v>
      </c>
      <c r="D44" s="94">
        <v>334.15434364352797</v>
      </c>
      <c r="E44" s="94">
        <v>346.8336810557214</v>
      </c>
      <c r="F44" s="94">
        <v>379.74242446168205</v>
      </c>
      <c r="G44" s="94">
        <v>395.11207092228773</v>
      </c>
      <c r="H44" s="94">
        <v>385.51563382360786</v>
      </c>
      <c r="I44" s="94">
        <v>430.3781561411277</v>
      </c>
      <c r="J44" s="94">
        <v>432.32447269403156</v>
      </c>
      <c r="K44" s="94">
        <v>426.73276576386405</v>
      </c>
      <c r="L44" s="94">
        <v>435.82047006700782</v>
      </c>
      <c r="M44" s="94">
        <v>432.86232303234374</v>
      </c>
      <c r="N44" s="94">
        <f t="shared" si="2"/>
        <v>397.92659907804676</v>
      </c>
      <c r="O44" s="94">
        <f t="shared" si="3"/>
        <v>384.3609190395984</v>
      </c>
    </row>
    <row r="45" spans="1:15" x14ac:dyDescent="0.2">
      <c r="A45" s="83">
        <v>1999</v>
      </c>
      <c r="B45" s="94">
        <v>413.19751553438778</v>
      </c>
      <c r="C45" s="94">
        <v>392.80815636837252</v>
      </c>
      <c r="D45" s="94">
        <v>354.14777905947062</v>
      </c>
      <c r="E45" s="94">
        <v>331.30736195332827</v>
      </c>
      <c r="F45" s="94">
        <v>329.88040694496772</v>
      </c>
      <c r="G45" s="94">
        <v>397.00547939994402</v>
      </c>
      <c r="H45" s="94">
        <v>388.6121487900233</v>
      </c>
      <c r="I45" s="94">
        <v>363.43713447491621</v>
      </c>
      <c r="J45" s="94">
        <v>367.60440047526362</v>
      </c>
      <c r="K45" s="94">
        <v>387.99629126374998</v>
      </c>
      <c r="L45" s="94">
        <v>415.80990913930657</v>
      </c>
      <c r="M45" s="94">
        <v>387.99718179035904</v>
      </c>
      <c r="N45" s="94">
        <f t="shared" si="2"/>
        <v>377.48364709950744</v>
      </c>
      <c r="O45" s="94">
        <f t="shared" si="3"/>
        <v>386.11799515532408</v>
      </c>
    </row>
    <row r="46" spans="1:15" x14ac:dyDescent="0.2">
      <c r="A46" s="83">
        <v>2000</v>
      </c>
      <c r="B46" s="94">
        <v>368.86168297697469</v>
      </c>
      <c r="C46" s="94">
        <v>344.53758760216118</v>
      </c>
      <c r="D46" s="94">
        <v>342.40730095096472</v>
      </c>
      <c r="E46" s="94">
        <v>329.94876165687276</v>
      </c>
      <c r="F46" s="94">
        <v>357.94600922980197</v>
      </c>
      <c r="G46" s="94">
        <v>351.81290090420168</v>
      </c>
      <c r="H46" s="94">
        <v>375.32873846938782</v>
      </c>
      <c r="I46" s="94">
        <v>373.40624303822898</v>
      </c>
      <c r="J46" s="94">
        <v>368.11226023735821</v>
      </c>
      <c r="K46" s="94">
        <v>356.03475984654693</v>
      </c>
      <c r="L46" s="94">
        <v>382.31784761852651</v>
      </c>
      <c r="M46" s="94">
        <v>410.19663098328954</v>
      </c>
      <c r="N46" s="94">
        <f t="shared" si="2"/>
        <v>363.40922695952628</v>
      </c>
      <c r="O46" s="94">
        <f t="shared" si="3"/>
        <v>367.0137389382806</v>
      </c>
    </row>
    <row r="47" spans="1:15" x14ac:dyDescent="0.2">
      <c r="A47" s="83">
        <v>2001</v>
      </c>
      <c r="B47" s="94">
        <v>384.92238826831351</v>
      </c>
      <c r="C47" s="94">
        <v>362.52072705234002</v>
      </c>
      <c r="D47" s="94">
        <v>320.90046515800384</v>
      </c>
      <c r="E47" s="94">
        <v>289.89627715392061</v>
      </c>
      <c r="F47" s="94">
        <v>283.11085709710153</v>
      </c>
      <c r="G47" s="94">
        <v>332.61086996284672</v>
      </c>
      <c r="H47" s="94">
        <v>338.98972505584715</v>
      </c>
      <c r="I47" s="94">
        <v>332.54543281945888</v>
      </c>
      <c r="J47" s="94">
        <v>375.25971204845143</v>
      </c>
      <c r="K47" s="94">
        <v>373.31680308762543</v>
      </c>
      <c r="L47" s="94">
        <v>358.32731078668991</v>
      </c>
      <c r="M47" s="94">
        <v>347.88164040535577</v>
      </c>
      <c r="N47" s="94">
        <f t="shared" si="2"/>
        <v>341.69018407466291</v>
      </c>
      <c r="O47" s="94">
        <f t="shared" si="3"/>
        <v>347.44214108872052</v>
      </c>
    </row>
    <row r="48" spans="1:15" x14ac:dyDescent="0.2">
      <c r="A48" s="83">
        <v>2002</v>
      </c>
      <c r="B48" s="94">
        <v>362.7205655803873</v>
      </c>
      <c r="C48" s="94">
        <v>361.03397400203778</v>
      </c>
      <c r="D48" s="94">
        <v>357.69787820167863</v>
      </c>
      <c r="E48" s="94">
        <v>353.85479429097268</v>
      </c>
      <c r="F48" s="94">
        <v>351.22852268031846</v>
      </c>
      <c r="G48" s="94">
        <v>347.08609073148983</v>
      </c>
      <c r="H48" s="94">
        <v>354.48619166899476</v>
      </c>
      <c r="I48" s="94">
        <v>357.75688174181033</v>
      </c>
      <c r="J48" s="94">
        <v>363.14155746615296</v>
      </c>
      <c r="K48" s="94">
        <v>374.26069532449316</v>
      </c>
      <c r="L48" s="94">
        <v>376.80621318003335</v>
      </c>
      <c r="M48" s="94">
        <v>378.21696989427068</v>
      </c>
      <c r="N48" s="94">
        <f t="shared" si="2"/>
        <v>361.52419456355329</v>
      </c>
      <c r="O48" s="94">
        <f t="shared" si="3"/>
        <v>357.37768422029285</v>
      </c>
    </row>
    <row r="49" spans="1:15" x14ac:dyDescent="0.2">
      <c r="A49" s="83">
        <v>2003</v>
      </c>
      <c r="B49" s="94">
        <v>376.84853368176681</v>
      </c>
      <c r="C49" s="94">
        <v>372.94935651065953</v>
      </c>
      <c r="D49" s="94">
        <v>368.59319525038256</v>
      </c>
      <c r="E49" s="94">
        <v>374.94911402828586</v>
      </c>
      <c r="F49" s="94">
        <v>380.48117058269514</v>
      </c>
      <c r="G49" s="94">
        <v>387.62737071447555</v>
      </c>
      <c r="H49" s="94">
        <v>396.16975100393864</v>
      </c>
      <c r="I49" s="94">
        <v>398.57374269006056</v>
      </c>
      <c r="J49" s="94">
        <v>406.21547090952203</v>
      </c>
      <c r="K49" s="94">
        <v>415.02476031837659</v>
      </c>
      <c r="L49" s="94">
        <v>413.44589489196102</v>
      </c>
      <c r="M49" s="94">
        <v>432.48017028673695</v>
      </c>
      <c r="N49" s="94">
        <f t="shared" si="2"/>
        <v>393.61321090573847</v>
      </c>
      <c r="O49" s="94">
        <f t="shared" si="3"/>
        <v>382.64096531421529</v>
      </c>
    </row>
    <row r="50" spans="1:15" x14ac:dyDescent="0.2">
      <c r="A50" s="83">
        <v>2004</v>
      </c>
      <c r="B50" s="94">
        <v>417.14758454779229</v>
      </c>
      <c r="C50" s="94">
        <v>396.65852222889146</v>
      </c>
      <c r="D50" s="94">
        <v>388.6469030661072</v>
      </c>
      <c r="E50" s="94">
        <v>397.38806323275259</v>
      </c>
      <c r="F50" s="94">
        <v>397.05161288837121</v>
      </c>
      <c r="G50" s="94">
        <v>404.01784443197931</v>
      </c>
      <c r="H50" s="94">
        <v>422.78055851112731</v>
      </c>
      <c r="I50" s="94">
        <v>431.22512967774213</v>
      </c>
      <c r="J50" s="94">
        <v>433.98223359432666</v>
      </c>
      <c r="K50" s="94">
        <v>429.17431219021586</v>
      </c>
      <c r="L50" s="94">
        <v>420.96092033334014</v>
      </c>
      <c r="M50" s="94">
        <v>424.98923189693221</v>
      </c>
      <c r="N50" s="94">
        <f t="shared" si="2"/>
        <v>413.66857638329822</v>
      </c>
      <c r="O50" s="94">
        <f t="shared" si="3"/>
        <v>412.48743980634703</v>
      </c>
    </row>
    <row r="51" spans="1:15" x14ac:dyDescent="0.2">
      <c r="A51" s="83">
        <v>2005</v>
      </c>
      <c r="B51" s="94">
        <v>415.76216838139788</v>
      </c>
      <c r="C51" s="94">
        <v>400.6416066732196</v>
      </c>
      <c r="D51" s="94">
        <v>391.17383945415094</v>
      </c>
      <c r="E51" s="94">
        <v>389.7856502872379</v>
      </c>
      <c r="F51" s="94">
        <v>389.80959394483659</v>
      </c>
      <c r="G51" s="94">
        <v>388.71414228670756</v>
      </c>
      <c r="H51" s="94">
        <v>378.476914330368</v>
      </c>
      <c r="I51" s="94">
        <v>381.52279723223523</v>
      </c>
      <c r="J51" s="94">
        <v>366.06649837532024</v>
      </c>
      <c r="K51" s="94">
        <v>358.97872434975852</v>
      </c>
      <c r="L51" s="94">
        <v>355.66078241385424</v>
      </c>
      <c r="M51" s="94">
        <v>352.24265053610918</v>
      </c>
      <c r="N51" s="94">
        <f t="shared" si="2"/>
        <v>380.73628068876633</v>
      </c>
      <c r="O51" s="94">
        <f t="shared" si="3"/>
        <v>398.08980628216347</v>
      </c>
    </row>
    <row r="52" spans="1:15" x14ac:dyDescent="0.2">
      <c r="A52" s="83">
        <v>2006</v>
      </c>
      <c r="B52" s="94">
        <v>347.58593299881164</v>
      </c>
      <c r="C52" s="94">
        <v>341.11386627063291</v>
      </c>
      <c r="D52" s="94">
        <v>337.47239342249907</v>
      </c>
      <c r="E52" s="94">
        <v>361.04819077127394</v>
      </c>
      <c r="F52" s="94">
        <v>414.61334154140752</v>
      </c>
      <c r="G52" s="94">
        <v>438.15211107219454</v>
      </c>
      <c r="H52" s="94">
        <v>411.39315897086345</v>
      </c>
      <c r="I52" s="94">
        <v>493.37778926758244</v>
      </c>
      <c r="J52" s="94">
        <v>536.33028236972393</v>
      </c>
      <c r="K52" s="94">
        <v>479.59659498207628</v>
      </c>
      <c r="L52" s="94">
        <v>465.52307823369591</v>
      </c>
      <c r="M52" s="94">
        <v>448.58584927488459</v>
      </c>
      <c r="N52" s="94">
        <f t="shared" si="2"/>
        <v>422.89938243130388</v>
      </c>
      <c r="O52" s="94">
        <f t="shared" si="3"/>
        <v>395.66410199872593</v>
      </c>
    </row>
    <row r="53" spans="1:15" x14ac:dyDescent="0.2">
      <c r="A53" s="83">
        <v>2007</v>
      </c>
      <c r="B53" s="94">
        <v>430.84263564617089</v>
      </c>
      <c r="C53" s="94">
        <v>410.08554148220787</v>
      </c>
      <c r="D53" s="94">
        <v>411.75037057033285</v>
      </c>
      <c r="E53" s="94">
        <v>404.75589951788868</v>
      </c>
      <c r="F53" s="94">
        <v>396.36290273493796</v>
      </c>
      <c r="G53" s="94">
        <v>384.80787210095423</v>
      </c>
      <c r="H53" s="94">
        <v>380.80771118637318</v>
      </c>
      <c r="I53" s="94">
        <v>362.13078884760733</v>
      </c>
      <c r="J53" s="94">
        <v>337.79192620200473</v>
      </c>
      <c r="K53" s="94">
        <v>327.46490887566239</v>
      </c>
      <c r="L53" s="94">
        <v>315.56884659367898</v>
      </c>
      <c r="M53" s="94">
        <v>337.2287916918857</v>
      </c>
      <c r="N53" s="94">
        <f t="shared" si="2"/>
        <v>374.96651628747537</v>
      </c>
      <c r="O53" s="94">
        <f t="shared" si="3"/>
        <v>409.42009756492797</v>
      </c>
    </row>
    <row r="54" spans="1:15" x14ac:dyDescent="0.2">
      <c r="A54" s="83">
        <v>2008</v>
      </c>
      <c r="B54" s="94">
        <v>317.50979499944668</v>
      </c>
      <c r="C54" s="94">
        <v>298.18434947558018</v>
      </c>
      <c r="D54" s="94">
        <v>296.96042475556885</v>
      </c>
      <c r="E54" s="94">
        <v>310.51183374044984</v>
      </c>
      <c r="F54" s="94">
        <v>289.95780672466339</v>
      </c>
      <c r="G54" s="94">
        <v>281.68864101843525</v>
      </c>
      <c r="H54" s="94">
        <v>300.75969945355308</v>
      </c>
      <c r="I54" s="94">
        <v>292.84398121565744</v>
      </c>
      <c r="J54" s="94">
        <v>291.89564384212821</v>
      </c>
      <c r="K54" s="94">
        <v>292.01768203550768</v>
      </c>
      <c r="L54" s="94">
        <v>288.46278822050465</v>
      </c>
      <c r="M54" s="94">
        <v>304.20412377299897</v>
      </c>
      <c r="N54" s="94">
        <f t="shared" si="2"/>
        <v>297.08306410454117</v>
      </c>
      <c r="O54" s="94">
        <f t="shared" si="3"/>
        <v>305.04789353222583</v>
      </c>
    </row>
    <row r="55" spans="1:15" x14ac:dyDescent="0.2">
      <c r="A55" s="83">
        <v>2009</v>
      </c>
      <c r="B55" s="94">
        <v>295.01007488569587</v>
      </c>
      <c r="C55" s="94">
        <v>294.50049074549588</v>
      </c>
      <c r="D55" s="94">
        <v>310.32824922302842</v>
      </c>
      <c r="E55" s="94">
        <v>352.47826675908703</v>
      </c>
      <c r="F55" s="94">
        <v>361.59411624191966</v>
      </c>
      <c r="G55" s="94">
        <v>397.35747894321059</v>
      </c>
      <c r="H55" s="94">
        <v>452.82667488736558</v>
      </c>
      <c r="I55" s="94">
        <v>495.49649495817658</v>
      </c>
      <c r="J55" s="94">
        <v>697.80962628979057</v>
      </c>
      <c r="K55" s="94">
        <v>651.06777929155112</v>
      </c>
      <c r="L55" s="94">
        <v>629.79807008769842</v>
      </c>
      <c r="M55" s="94">
        <v>588.35873351571297</v>
      </c>
      <c r="N55" s="94">
        <f t="shared" si="2"/>
        <v>460.55217131906107</v>
      </c>
      <c r="O55" s="94">
        <f t="shared" si="3"/>
        <v>378.50717224689839</v>
      </c>
    </row>
    <row r="56" spans="1:15" x14ac:dyDescent="0.2">
      <c r="A56" s="83">
        <v>2010</v>
      </c>
      <c r="B56" s="94">
        <v>571.83252229608843</v>
      </c>
      <c r="C56" s="94">
        <v>645.24232200032725</v>
      </c>
      <c r="D56" s="94">
        <v>580.46294359812771</v>
      </c>
      <c r="E56" s="94">
        <v>567.87913263321877</v>
      </c>
      <c r="F56" s="94">
        <v>529.3427555973044</v>
      </c>
      <c r="G56" s="94">
        <v>497.58856695379905</v>
      </c>
      <c r="H56" s="94">
        <v>508.61423370627011</v>
      </c>
      <c r="I56" s="94">
        <v>516.84109976906814</v>
      </c>
      <c r="J56" s="94">
        <v>574.04939008921326</v>
      </c>
      <c r="K56" s="94">
        <v>551.2915250521753</v>
      </c>
      <c r="L56" s="94">
        <v>530.47638717118366</v>
      </c>
      <c r="M56" s="94">
        <v>494.40510989428617</v>
      </c>
      <c r="N56" s="94">
        <f t="shared" si="2"/>
        <v>547.33549906342193</v>
      </c>
      <c r="O56" s="94">
        <f t="shared" si="3"/>
        <v>571.75646246153167</v>
      </c>
    </row>
    <row r="57" spans="1:15" x14ac:dyDescent="0.2">
      <c r="A57" s="83">
        <v>2011</v>
      </c>
      <c r="B57" s="94">
        <v>504.47978608772002</v>
      </c>
      <c r="C57" s="94">
        <v>494.39386107908234</v>
      </c>
      <c r="D57" s="94">
        <v>505.69957439209503</v>
      </c>
      <c r="E57" s="94">
        <v>513.73661808332258</v>
      </c>
      <c r="F57" s="94">
        <v>535.02388901105485</v>
      </c>
      <c r="G57" s="94">
        <v>535.95026039323875</v>
      </c>
      <c r="H57" s="94">
        <v>557.59493041255064</v>
      </c>
      <c r="I57" s="94">
        <v>620.55025824394113</v>
      </c>
      <c r="J57" s="94">
        <v>631.64465405689259</v>
      </c>
      <c r="K57" s="94">
        <v>706.76521533737503</v>
      </c>
      <c r="L57" s="94">
        <v>668.08494065643049</v>
      </c>
      <c r="M57" s="94">
        <v>600.50603084470458</v>
      </c>
      <c r="N57" s="94">
        <f t="shared" si="2"/>
        <v>572.86916821653392</v>
      </c>
      <c r="O57" s="94">
        <f t="shared" si="3"/>
        <v>539.60390448979524</v>
      </c>
    </row>
    <row r="58" spans="1:15" x14ac:dyDescent="0.2">
      <c r="A58" s="83">
        <v>2012</v>
      </c>
      <c r="B58" s="94">
        <v>561.25580146522941</v>
      </c>
      <c r="C58" s="94">
        <v>531.67585362119132</v>
      </c>
      <c r="D58" s="94">
        <v>501.05206779142281</v>
      </c>
      <c r="E58" s="94">
        <v>495.99915569712556</v>
      </c>
      <c r="F58" s="94">
        <v>545.34692345450867</v>
      </c>
      <c r="G58" s="94">
        <v>491.54036291172463</v>
      </c>
      <c r="H58" s="94">
        <v>467.36976487176554</v>
      </c>
      <c r="I58" s="94">
        <v>425.32698828826261</v>
      </c>
      <c r="J58" s="94">
        <v>393.60525046575191</v>
      </c>
      <c r="K58" s="94">
        <v>397.38233689004306</v>
      </c>
      <c r="L58" s="94">
        <v>371.02803738317755</v>
      </c>
      <c r="M58" s="94">
        <v>357.20679559144401</v>
      </c>
      <c r="N58" s="94">
        <f t="shared" si="2"/>
        <v>461.5657782026372</v>
      </c>
      <c r="O58" s="94">
        <f t="shared" si="3"/>
        <v>532.37736295045772</v>
      </c>
    </row>
    <row r="59" spans="1:15" x14ac:dyDescent="0.2">
      <c r="A59" s="83">
        <v>2013</v>
      </c>
      <c r="B59" s="94">
        <v>345.1308530990546</v>
      </c>
      <c r="C59" s="94">
        <v>363.65148602691113</v>
      </c>
      <c r="D59" s="94">
        <v>358.70901451349516</v>
      </c>
      <c r="E59" s="94">
        <v>313.30106166455801</v>
      </c>
      <c r="F59" s="94">
        <v>284.81938350304938</v>
      </c>
      <c r="G59" s="94">
        <v>315.82677527727924</v>
      </c>
      <c r="H59" s="94">
        <v>311.02394829157805</v>
      </c>
      <c r="I59" s="94">
        <v>336.87728382820103</v>
      </c>
      <c r="J59" s="94">
        <v>319.45155861261526</v>
      </c>
      <c r="K59" s="94">
        <v>300.50615395819676</v>
      </c>
      <c r="L59" s="94">
        <v>329.65942708709144</v>
      </c>
      <c r="M59" s="94">
        <v>358.47652186390218</v>
      </c>
      <c r="N59" s="94">
        <f t="shared" si="2"/>
        <v>328.11945564382768</v>
      </c>
      <c r="O59" s="94">
        <f t="shared" si="3"/>
        <v>339.5340445567839</v>
      </c>
    </row>
    <row r="60" spans="1:15" x14ac:dyDescent="0.2">
      <c r="A60" s="83">
        <v>2014</v>
      </c>
      <c r="B60" s="94">
        <v>338.42940313763836</v>
      </c>
      <c r="C60" s="94">
        <v>306.32148240092204</v>
      </c>
      <c r="D60" s="94">
        <v>303.49516795020287</v>
      </c>
      <c r="E60" s="94">
        <v>299.32322301750401</v>
      </c>
      <c r="F60" s="94">
        <v>322.03826637162638</v>
      </c>
      <c r="G60" s="94">
        <v>384.37039797022766</v>
      </c>
      <c r="H60" s="94">
        <v>375.19463514756882</v>
      </c>
      <c r="I60" s="94">
        <v>386.36964685555103</v>
      </c>
      <c r="J60" s="94">
        <v>399.74021186775383</v>
      </c>
      <c r="K60" s="94">
        <v>397.93486894360603</v>
      </c>
      <c r="L60" s="94">
        <v>372.02254682101949</v>
      </c>
      <c r="M60" s="94">
        <v>342.51544473069731</v>
      </c>
      <c r="N60" s="94">
        <f t="shared" si="2"/>
        <v>352.3129412678598</v>
      </c>
      <c r="O60" s="94">
        <f t="shared" si="3"/>
        <v>341.99371146901541</v>
      </c>
    </row>
    <row r="61" spans="1:15" x14ac:dyDescent="0.2">
      <c r="A61" s="83">
        <v>2015</v>
      </c>
      <c r="B61" s="94">
        <v>333.58918191696711</v>
      </c>
      <c r="C61" s="94">
        <v>325.09855905796474</v>
      </c>
      <c r="D61" s="94">
        <v>317.72784555110718</v>
      </c>
      <c r="E61" s="94">
        <v>328.74640079075164</v>
      </c>
      <c r="F61" s="94">
        <v>329.25607269963029</v>
      </c>
      <c r="G61" s="94">
        <v>389.45997688818363</v>
      </c>
      <c r="H61" s="94">
        <v>393.32460732984293</v>
      </c>
      <c r="I61" s="94">
        <v>415.5173450886374</v>
      </c>
      <c r="J61" s="94">
        <v>490.20195361658779</v>
      </c>
      <c r="K61" s="94">
        <v>482.99974448513757</v>
      </c>
      <c r="L61" s="94">
        <v>466.84060279031945</v>
      </c>
      <c r="M61" s="94">
        <v>456.08780751189556</v>
      </c>
      <c r="N61" s="94">
        <f t="shared" si="2"/>
        <v>394.07084147725203</v>
      </c>
      <c r="O61" s="94">
        <f t="shared" si="3"/>
        <v>369.61623361958294</v>
      </c>
    </row>
    <row r="62" spans="1:15" x14ac:dyDescent="0.2">
      <c r="A62" s="83">
        <v>2016</v>
      </c>
      <c r="B62" s="94">
        <v>446.82478316412295</v>
      </c>
      <c r="C62" s="94">
        <v>468.68331868959461</v>
      </c>
      <c r="D62" s="94">
        <v>461.0004929771643</v>
      </c>
      <c r="E62" s="94">
        <v>493.26918241102408</v>
      </c>
      <c r="F62" s="94">
        <v>490.60368779994957</v>
      </c>
      <c r="G62" s="94">
        <v>506.68202958764022</v>
      </c>
      <c r="H62" s="94">
        <v>545.05037286827553</v>
      </c>
      <c r="I62" s="94">
        <v>593.79992806176654</v>
      </c>
      <c r="J62" s="94">
        <v>594.26157952060657</v>
      </c>
      <c r="K62" s="94">
        <v>586.84208351582959</v>
      </c>
      <c r="L62" s="94">
        <v>562.63478553213122</v>
      </c>
      <c r="M62" s="94">
        <v>540.75011223115541</v>
      </c>
      <c r="N62" s="94">
        <f t="shared" si="2"/>
        <v>524.20019636327163</v>
      </c>
      <c r="O62" s="94">
        <f t="shared" si="3"/>
        <v>500.5086274889581</v>
      </c>
    </row>
    <row r="63" spans="1:15" x14ac:dyDescent="0.2">
      <c r="A63" s="83">
        <v>2017</v>
      </c>
      <c r="B63" s="94">
        <v>522.48029663397483</v>
      </c>
      <c r="C63" s="94">
        <v>511.62642238146157</v>
      </c>
      <c r="D63" s="94">
        <v>505.24637750124907</v>
      </c>
      <c r="E63" s="94">
        <v>516.55550450721626</v>
      </c>
      <c r="F63" s="94">
        <v>593.11132436097739</v>
      </c>
      <c r="G63" s="94">
        <v>637.90266438832987</v>
      </c>
      <c r="H63" s="94">
        <v>620.16298094352408</v>
      </c>
      <c r="I63" s="94">
        <v>618.1095260875361</v>
      </c>
      <c r="J63" s="94">
        <v>637.58677841015697</v>
      </c>
      <c r="K63" s="94">
        <v>614.65074543378103</v>
      </c>
      <c r="L63" s="94">
        <v>612.41</v>
      </c>
      <c r="M63" s="94">
        <v>598.37325036502489</v>
      </c>
      <c r="N63" s="94">
        <f t="shared" si="2"/>
        <v>582.35132258443593</v>
      </c>
      <c r="O63" s="94">
        <f t="shared" si="3"/>
        <v>571.08407137446193</v>
      </c>
    </row>
    <row r="64" spans="1:15" x14ac:dyDescent="0.2">
      <c r="A64" s="83">
        <v>2018</v>
      </c>
      <c r="B64" s="94">
        <v>572.27697174316393</v>
      </c>
      <c r="C64" s="94">
        <v>516.59356559022501</v>
      </c>
      <c r="D64" s="94">
        <v>482.315986589749</v>
      </c>
      <c r="E64" s="94">
        <v>528.26414722662082</v>
      </c>
      <c r="F64" s="94">
        <v>506.62123500261816</v>
      </c>
      <c r="G64" s="98" t="s">
        <v>23</v>
      </c>
      <c r="H64" s="98" t="s">
        <v>23</v>
      </c>
      <c r="I64" s="98" t="s">
        <v>23</v>
      </c>
      <c r="J64" s="98" t="s">
        <v>23</v>
      </c>
      <c r="K64" s="98" t="s">
        <v>23</v>
      </c>
      <c r="L64" s="98" t="s">
        <v>23</v>
      </c>
      <c r="M64" s="98" t="s">
        <v>23</v>
      </c>
      <c r="N64" s="98" t="s">
        <v>23</v>
      </c>
      <c r="O64" s="98">
        <f t="shared" si="3"/>
        <v>553.93823774389784</v>
      </c>
    </row>
    <row r="66" spans="1:15" x14ac:dyDescent="0.2">
      <c r="B66" s="93"/>
      <c r="C66" s="93"/>
      <c r="D66" s="93"/>
      <c r="E66" s="93"/>
      <c r="F66" s="93"/>
      <c r="G66" s="93"/>
      <c r="H66" s="93" t="s">
        <v>374</v>
      </c>
      <c r="I66" s="93"/>
      <c r="J66" s="93"/>
      <c r="K66" s="93"/>
      <c r="L66" s="93"/>
      <c r="M66" s="93"/>
    </row>
    <row r="67" spans="1:15" x14ac:dyDescent="0.2">
      <c r="B67" s="101" t="s">
        <v>225</v>
      </c>
      <c r="C67" s="101" t="s">
        <v>226</v>
      </c>
      <c r="D67" s="101" t="s">
        <v>227</v>
      </c>
      <c r="E67" s="101" t="s">
        <v>228</v>
      </c>
      <c r="F67" s="101" t="s">
        <v>229</v>
      </c>
      <c r="G67" s="101" t="s">
        <v>230</v>
      </c>
      <c r="H67" s="101" t="s">
        <v>231</v>
      </c>
      <c r="I67" s="101" t="s">
        <v>232</v>
      </c>
      <c r="J67" s="101" t="s">
        <v>233</v>
      </c>
      <c r="K67" s="101" t="s">
        <v>234</v>
      </c>
      <c r="L67" s="101" t="s">
        <v>235</v>
      </c>
      <c r="M67" s="101" t="s">
        <v>236</v>
      </c>
      <c r="N67" s="12"/>
      <c r="O67" s="12"/>
    </row>
    <row r="68" spans="1:15" x14ac:dyDescent="0.2">
      <c r="A68" s="83">
        <v>1994</v>
      </c>
      <c r="B68" s="98">
        <v>3.1078000000000001</v>
      </c>
      <c r="C68" s="98">
        <v>3.1217999999999999</v>
      </c>
      <c r="D68" s="98">
        <v>3.3026</v>
      </c>
      <c r="E68" s="98">
        <v>3.3494999999999999</v>
      </c>
      <c r="F68" s="98">
        <v>3.3167</v>
      </c>
      <c r="G68" s="98">
        <v>3.3671000000000002</v>
      </c>
      <c r="H68" s="98">
        <v>3.4030999999999998</v>
      </c>
      <c r="I68" s="98">
        <v>3.3814000000000002</v>
      </c>
      <c r="J68" s="98">
        <v>3.4022000000000001</v>
      </c>
      <c r="K68" s="98">
        <v>3.4211999999999998</v>
      </c>
      <c r="L68" s="98">
        <v>3.4424999999999999</v>
      </c>
      <c r="M68" s="98">
        <v>3.9748000000000001</v>
      </c>
      <c r="N68" s="12"/>
      <c r="O68" s="12"/>
    </row>
    <row r="69" spans="1:15" x14ac:dyDescent="0.2">
      <c r="A69" s="83">
        <v>1995</v>
      </c>
      <c r="B69" s="98">
        <v>5.6405000000000003</v>
      </c>
      <c r="C69" s="98">
        <v>5.6779000000000002</v>
      </c>
      <c r="D69" s="98">
        <v>6.7770000000000001</v>
      </c>
      <c r="E69" s="98">
        <v>6.2285000000000004</v>
      </c>
      <c r="F69" s="98">
        <v>5.9741</v>
      </c>
      <c r="G69" s="98">
        <v>6.2329999999999997</v>
      </c>
      <c r="H69" s="98">
        <v>6.1219999999999999</v>
      </c>
      <c r="I69" s="98">
        <v>6.2046999999999999</v>
      </c>
      <c r="J69" s="98">
        <v>6.3167</v>
      </c>
      <c r="K69" s="98">
        <v>6.7451999999999996</v>
      </c>
      <c r="L69" s="98">
        <v>7.6936</v>
      </c>
      <c r="M69" s="98">
        <v>7.6870000000000003</v>
      </c>
      <c r="N69" s="12"/>
      <c r="O69" s="12"/>
    </row>
    <row r="70" spans="1:15" x14ac:dyDescent="0.2">
      <c r="A70" s="83">
        <v>1996</v>
      </c>
      <c r="B70" s="98">
        <v>7.4805999999999999</v>
      </c>
      <c r="C70" s="98">
        <v>7.5183</v>
      </c>
      <c r="D70" s="98">
        <v>7.5682</v>
      </c>
      <c r="E70" s="98">
        <v>7.4694000000000003</v>
      </c>
      <c r="F70" s="98">
        <v>7.4367999999999999</v>
      </c>
      <c r="G70" s="98">
        <v>7.5648</v>
      </c>
      <c r="H70" s="98">
        <v>7.6178999999999997</v>
      </c>
      <c r="I70" s="98">
        <v>7.5143000000000004</v>
      </c>
      <c r="J70" s="98">
        <v>7.5441000000000003</v>
      </c>
      <c r="K70" s="98">
        <v>7.7344999999999997</v>
      </c>
      <c r="L70" s="98">
        <v>7.9119000000000002</v>
      </c>
      <c r="M70" s="98">
        <v>7.8769</v>
      </c>
      <c r="N70" s="12"/>
      <c r="O70" s="12"/>
    </row>
    <row r="71" spans="1:15" x14ac:dyDescent="0.2">
      <c r="A71" s="83">
        <v>1997</v>
      </c>
      <c r="B71" s="98">
        <v>7.8289</v>
      </c>
      <c r="C71" s="98">
        <v>7.8022999999999998</v>
      </c>
      <c r="D71" s="98">
        <v>7.9561999999999999</v>
      </c>
      <c r="E71" s="98">
        <v>7.9058999999999999</v>
      </c>
      <c r="F71" s="98">
        <v>7.9036999999999997</v>
      </c>
      <c r="G71" s="98">
        <v>7.9497999999999998</v>
      </c>
      <c r="H71" s="98">
        <v>7.8678999999999997</v>
      </c>
      <c r="I71" s="98">
        <v>7.7817999999999996</v>
      </c>
      <c r="J71" s="98">
        <v>7.7808999999999999</v>
      </c>
      <c r="K71" s="98">
        <v>7.8708</v>
      </c>
      <c r="L71" s="98">
        <v>8.2715999999999994</v>
      </c>
      <c r="M71" s="98">
        <v>8.1271000000000004</v>
      </c>
      <c r="N71" s="12"/>
      <c r="O71" s="12"/>
    </row>
    <row r="72" spans="1:15" x14ac:dyDescent="0.2">
      <c r="A72" s="83">
        <v>1998</v>
      </c>
      <c r="B72" s="98">
        <v>8.2271999999999998</v>
      </c>
      <c r="C72" s="98">
        <v>8.5021000000000004</v>
      </c>
      <c r="D72" s="98">
        <v>8.5680999999999994</v>
      </c>
      <c r="E72" s="98">
        <v>8.5016999999999996</v>
      </c>
      <c r="F72" s="98">
        <v>8.5847999999999995</v>
      </c>
      <c r="G72" s="98">
        <v>8.92</v>
      </c>
      <c r="H72" s="98">
        <v>8.8989999999999991</v>
      </c>
      <c r="I72" s="98">
        <v>9.3712</v>
      </c>
      <c r="J72" s="98">
        <v>10.219200000000001</v>
      </c>
      <c r="K72" s="98">
        <v>10.1594</v>
      </c>
      <c r="L72" s="98">
        <v>9.9685000000000006</v>
      </c>
      <c r="M72" s="98">
        <v>9.9067000000000007</v>
      </c>
      <c r="N72" s="12"/>
      <c r="O72" s="12"/>
    </row>
    <row r="73" spans="1:15" x14ac:dyDescent="0.2">
      <c r="A73" s="83">
        <v>1999</v>
      </c>
      <c r="B73" s="98">
        <v>10.1279</v>
      </c>
      <c r="C73" s="98">
        <v>10.005699999999999</v>
      </c>
      <c r="D73" s="98">
        <v>9.7324000000000002</v>
      </c>
      <c r="E73" s="98">
        <v>9.4304000000000006</v>
      </c>
      <c r="F73" s="98">
        <v>9.3955000000000002</v>
      </c>
      <c r="G73" s="98">
        <v>9.5145999999999997</v>
      </c>
      <c r="H73" s="98">
        <v>9.3698999999999995</v>
      </c>
      <c r="I73" s="98">
        <v>9.3978999999999999</v>
      </c>
      <c r="J73" s="98">
        <v>9.3413000000000004</v>
      </c>
      <c r="K73" s="98">
        <v>9.5752000000000006</v>
      </c>
      <c r="L73" s="98">
        <v>9.4161000000000001</v>
      </c>
      <c r="M73" s="98">
        <v>9.4270999999999994</v>
      </c>
      <c r="N73" s="12"/>
      <c r="O73" s="12"/>
    </row>
    <row r="74" spans="1:15" x14ac:dyDescent="0.2">
      <c r="A74" s="83">
        <v>2000</v>
      </c>
      <c r="B74" s="98">
        <v>9.4934999999999992</v>
      </c>
      <c r="C74" s="98">
        <v>9.4265000000000008</v>
      </c>
      <c r="D74" s="98">
        <v>9.2886000000000006</v>
      </c>
      <c r="E74" s="98">
        <v>9.3937000000000008</v>
      </c>
      <c r="F74" s="98">
        <v>9.5059000000000005</v>
      </c>
      <c r="G74" s="98">
        <v>9.8343000000000007</v>
      </c>
      <c r="H74" s="98">
        <v>9.4192</v>
      </c>
      <c r="I74" s="98">
        <v>9.2723999999999993</v>
      </c>
      <c r="J74" s="98">
        <v>9.3614999999999995</v>
      </c>
      <c r="K74" s="98">
        <v>9.5370000000000008</v>
      </c>
      <c r="L74" s="98">
        <v>9.5081000000000007</v>
      </c>
      <c r="M74" s="98">
        <v>9.4672999999999998</v>
      </c>
      <c r="N74" s="12"/>
      <c r="O74" s="12"/>
    </row>
    <row r="75" spans="1:15" x14ac:dyDescent="0.2">
      <c r="A75" s="83">
        <v>2001</v>
      </c>
      <c r="B75" s="98">
        <v>9.7688000000000006</v>
      </c>
      <c r="C75" s="98">
        <v>9.7108000000000008</v>
      </c>
      <c r="D75" s="98">
        <v>9.5990000000000002</v>
      </c>
      <c r="E75" s="98">
        <v>9.3276000000000003</v>
      </c>
      <c r="F75" s="98">
        <v>9.1475000000000009</v>
      </c>
      <c r="G75" s="98">
        <v>9.0881000000000007</v>
      </c>
      <c r="H75" s="98">
        <v>9.1682000000000006</v>
      </c>
      <c r="I75" s="98">
        <v>9.1332000000000004</v>
      </c>
      <c r="J75" s="98">
        <v>9.4253</v>
      </c>
      <c r="K75" s="98">
        <v>9.3391000000000002</v>
      </c>
      <c r="L75" s="98">
        <v>9.2249999999999996</v>
      </c>
      <c r="M75" s="98">
        <v>9.1574000000000009</v>
      </c>
      <c r="N75" s="12"/>
      <c r="O75" s="12"/>
    </row>
    <row r="76" spans="1:15" x14ac:dyDescent="0.2">
      <c r="A76" s="83">
        <v>2002</v>
      </c>
      <c r="B76" s="98">
        <v>9.1636000000000006</v>
      </c>
      <c r="C76" s="98">
        <v>9.1050000000000004</v>
      </c>
      <c r="D76" s="98">
        <v>9.0640000000000001</v>
      </c>
      <c r="E76" s="98">
        <v>9.1648999999999994</v>
      </c>
      <c r="F76" s="98">
        <v>9.5099</v>
      </c>
      <c r="G76" s="98">
        <v>9.7670999999999992</v>
      </c>
      <c r="H76" s="98">
        <v>9.7791999999999994</v>
      </c>
      <c r="I76" s="98">
        <v>9.8389000000000006</v>
      </c>
      <c r="J76" s="98">
        <v>10.0708</v>
      </c>
      <c r="K76" s="98">
        <v>10.094099999999999</v>
      </c>
      <c r="L76" s="98">
        <v>10.1952</v>
      </c>
      <c r="M76" s="98">
        <v>10.225099999999999</v>
      </c>
      <c r="N76" s="12"/>
      <c r="O76" s="12"/>
    </row>
    <row r="77" spans="1:15" x14ac:dyDescent="0.2">
      <c r="A77" s="83">
        <v>2003</v>
      </c>
      <c r="B77" s="98">
        <v>10.622299999999999</v>
      </c>
      <c r="C77" s="98">
        <v>10.944699999999999</v>
      </c>
      <c r="D77" s="98">
        <v>10.9053</v>
      </c>
      <c r="E77" s="98">
        <v>10.588699999999999</v>
      </c>
      <c r="F77" s="98">
        <v>10.252800000000001</v>
      </c>
      <c r="G77" s="98">
        <v>10.502800000000001</v>
      </c>
      <c r="H77" s="98">
        <v>10.4581</v>
      </c>
      <c r="I77" s="98">
        <v>10.782999999999999</v>
      </c>
      <c r="J77" s="98">
        <v>10.9229</v>
      </c>
      <c r="K77" s="98">
        <v>11.179600000000001</v>
      </c>
      <c r="L77" s="98">
        <v>11.1494</v>
      </c>
      <c r="M77" s="98">
        <v>11.2515</v>
      </c>
      <c r="N77" s="12"/>
      <c r="O77" s="12"/>
    </row>
    <row r="78" spans="1:15" x14ac:dyDescent="0.2">
      <c r="A78" s="83">
        <v>2004</v>
      </c>
      <c r="B78" s="98">
        <v>10.920299999999999</v>
      </c>
      <c r="C78" s="98">
        <v>11.0319</v>
      </c>
      <c r="D78" s="98">
        <v>11.019</v>
      </c>
      <c r="E78" s="98">
        <v>11.270099999999999</v>
      </c>
      <c r="F78" s="98">
        <v>11.5199</v>
      </c>
      <c r="G78" s="98">
        <v>11.3926</v>
      </c>
      <c r="H78" s="98">
        <v>11.4678</v>
      </c>
      <c r="I78" s="98">
        <v>11.395300000000001</v>
      </c>
      <c r="J78" s="98">
        <v>11.487</v>
      </c>
      <c r="K78" s="98">
        <v>11.403700000000001</v>
      </c>
      <c r="L78" s="98">
        <v>11.371</v>
      </c>
      <c r="M78" s="98">
        <v>11.2012</v>
      </c>
      <c r="N78" s="12"/>
      <c r="O78" s="12"/>
    </row>
    <row r="79" spans="1:15" x14ac:dyDescent="0.2">
      <c r="A79" s="83">
        <v>2005</v>
      </c>
      <c r="B79" s="98">
        <v>11.262700000000001</v>
      </c>
      <c r="C79" s="98">
        <v>11.1373</v>
      </c>
      <c r="D79" s="98">
        <v>11.155200000000001</v>
      </c>
      <c r="E79" s="98">
        <v>11.1121</v>
      </c>
      <c r="F79" s="98">
        <v>10.9764</v>
      </c>
      <c r="G79" s="98">
        <v>10.819699999999999</v>
      </c>
      <c r="H79" s="98">
        <v>10.6724</v>
      </c>
      <c r="I79" s="98">
        <v>10.686199999999999</v>
      </c>
      <c r="J79" s="98">
        <v>10.7858</v>
      </c>
      <c r="K79" s="98">
        <v>10.8354</v>
      </c>
      <c r="L79" s="98">
        <v>10.6715</v>
      </c>
      <c r="M79" s="98">
        <v>10.6266</v>
      </c>
      <c r="N79" s="12"/>
      <c r="O79" s="12"/>
    </row>
    <row r="80" spans="1:15" x14ac:dyDescent="0.2">
      <c r="A80" s="83">
        <v>2006</v>
      </c>
      <c r="B80" s="98">
        <v>10.542199999999999</v>
      </c>
      <c r="C80" s="98">
        <v>10.4842</v>
      </c>
      <c r="D80" s="98">
        <v>10.7493</v>
      </c>
      <c r="E80" s="98">
        <v>11.0489</v>
      </c>
      <c r="F80" s="98">
        <v>11.0908</v>
      </c>
      <c r="G80" s="98">
        <v>11.3934</v>
      </c>
      <c r="H80" s="98">
        <v>10.983000000000001</v>
      </c>
      <c r="I80" s="98">
        <v>10.8735</v>
      </c>
      <c r="J80" s="98">
        <v>10.988799999999999</v>
      </c>
      <c r="K80" s="98">
        <v>10.885400000000001</v>
      </c>
      <c r="L80" s="98">
        <v>10.9133</v>
      </c>
      <c r="M80" s="98">
        <v>10.8546</v>
      </c>
      <c r="N80" s="12"/>
      <c r="O80" s="12"/>
    </row>
    <row r="81" spans="1:15" x14ac:dyDescent="0.2">
      <c r="A81" s="83">
        <v>2007</v>
      </c>
      <c r="B81" s="98">
        <v>10.9559</v>
      </c>
      <c r="C81" s="98">
        <v>10.995100000000001</v>
      </c>
      <c r="D81" s="98">
        <v>11.1144</v>
      </c>
      <c r="E81" s="98">
        <v>10.9802</v>
      </c>
      <c r="F81" s="98">
        <v>10.822100000000001</v>
      </c>
      <c r="G81" s="98">
        <v>10.833</v>
      </c>
      <c r="H81" s="98">
        <v>10.8146</v>
      </c>
      <c r="I81" s="98">
        <v>11.043799999999999</v>
      </c>
      <c r="J81" s="98">
        <v>11.0319</v>
      </c>
      <c r="K81" s="98">
        <v>10.821400000000001</v>
      </c>
      <c r="L81" s="98">
        <v>10.8811</v>
      </c>
      <c r="M81" s="98">
        <v>10.846299999999999</v>
      </c>
      <c r="N81" s="12"/>
      <c r="O81" s="12"/>
    </row>
    <row r="82" spans="1:15" x14ac:dyDescent="0.2">
      <c r="A82" s="83">
        <v>2008</v>
      </c>
      <c r="B82" s="98">
        <v>10.9057</v>
      </c>
      <c r="C82" s="98">
        <v>10.767899999999999</v>
      </c>
      <c r="D82" s="98">
        <v>10.732799999999999</v>
      </c>
      <c r="E82" s="98">
        <v>10.5146</v>
      </c>
      <c r="F82" s="98">
        <v>10.4381</v>
      </c>
      <c r="G82" s="98">
        <v>10.3269</v>
      </c>
      <c r="H82" s="98">
        <v>10.2094</v>
      </c>
      <c r="I82" s="98">
        <v>10.115399999999999</v>
      </c>
      <c r="J82" s="98">
        <v>10.6633</v>
      </c>
      <c r="K82" s="98">
        <v>12.6593</v>
      </c>
      <c r="L82" s="98">
        <v>13.118600000000001</v>
      </c>
      <c r="M82" s="98">
        <v>13.416700000000001</v>
      </c>
      <c r="N82" s="12"/>
      <c r="O82" s="12"/>
    </row>
    <row r="83" spans="1:15" x14ac:dyDescent="0.2">
      <c r="A83" s="83">
        <v>2009</v>
      </c>
      <c r="B83" s="98">
        <v>13.883900000000001</v>
      </c>
      <c r="C83" s="98">
        <v>14.6066</v>
      </c>
      <c r="D83" s="98">
        <v>14.646599999999999</v>
      </c>
      <c r="E83" s="98">
        <v>13.403499999999999</v>
      </c>
      <c r="F83" s="98">
        <v>13.189500000000001</v>
      </c>
      <c r="G83" s="98">
        <v>13.3414</v>
      </c>
      <c r="H83" s="98">
        <v>13.362299999999999</v>
      </c>
      <c r="I83" s="98">
        <v>13.0063</v>
      </c>
      <c r="J83" s="98">
        <v>13.406000000000001</v>
      </c>
      <c r="K83" s="98">
        <v>13.227499999999999</v>
      </c>
      <c r="L83" s="98">
        <v>13.111499999999999</v>
      </c>
      <c r="M83" s="98">
        <v>12.8622</v>
      </c>
      <c r="N83" s="12"/>
      <c r="O83" s="12"/>
    </row>
    <row r="84" spans="1:15" x14ac:dyDescent="0.2">
      <c r="A84" s="83">
        <v>2010</v>
      </c>
      <c r="B84" s="98">
        <v>12.8096</v>
      </c>
      <c r="C84" s="98">
        <v>12.9396</v>
      </c>
      <c r="D84" s="98">
        <v>12.567299999999999</v>
      </c>
      <c r="E84" s="98">
        <v>12.239599999999999</v>
      </c>
      <c r="F84" s="98">
        <v>12.7262</v>
      </c>
      <c r="G84" s="98">
        <v>12.7102</v>
      </c>
      <c r="H84" s="98">
        <v>12.803800000000001</v>
      </c>
      <c r="I84" s="98">
        <v>12.766</v>
      </c>
      <c r="J84" s="98">
        <v>12.797700000000001</v>
      </c>
      <c r="K84" s="98">
        <v>12.439299999999999</v>
      </c>
      <c r="L84" s="98">
        <v>12.3376</v>
      </c>
      <c r="M84" s="98">
        <v>12.3902</v>
      </c>
      <c r="N84" s="12"/>
      <c r="O84" s="12"/>
    </row>
    <row r="85" spans="1:15" x14ac:dyDescent="0.2">
      <c r="A85" s="83">
        <v>2011</v>
      </c>
      <c r="B85" s="98">
        <v>12.128</v>
      </c>
      <c r="C85" s="98">
        <v>12.0649</v>
      </c>
      <c r="D85" s="98">
        <v>11.9963</v>
      </c>
      <c r="E85" s="98">
        <v>11.7059</v>
      </c>
      <c r="F85" s="98">
        <v>11.654199999999999</v>
      </c>
      <c r="G85" s="98">
        <v>11.8055</v>
      </c>
      <c r="H85" s="98">
        <v>11.674099999999999</v>
      </c>
      <c r="I85" s="98">
        <v>12.236599999999999</v>
      </c>
      <c r="J85" s="98">
        <v>13.063700000000001</v>
      </c>
      <c r="K85" s="98">
        <v>13.437900000000001</v>
      </c>
      <c r="L85" s="98">
        <v>13.695499999999999</v>
      </c>
      <c r="M85" s="98">
        <v>13.7746</v>
      </c>
      <c r="N85" s="12"/>
      <c r="O85" s="12"/>
    </row>
    <row r="86" spans="1:15" x14ac:dyDescent="0.2">
      <c r="A86" s="83">
        <v>2012</v>
      </c>
      <c r="B86" s="98">
        <v>13.382899999999999</v>
      </c>
      <c r="C86" s="98">
        <v>12.783300000000001</v>
      </c>
      <c r="D86" s="98">
        <v>12.7523</v>
      </c>
      <c r="E86" s="98">
        <v>13.055899999999999</v>
      </c>
      <c r="F86" s="98">
        <v>13.619899999999999</v>
      </c>
      <c r="G86" s="98">
        <v>13.9193</v>
      </c>
      <c r="H86" s="98">
        <v>13.363799999999999</v>
      </c>
      <c r="I86" s="98">
        <v>13.1793</v>
      </c>
      <c r="J86" s="98">
        <v>12.923500000000001</v>
      </c>
      <c r="K86" s="98">
        <v>12.897600000000001</v>
      </c>
      <c r="L86" s="98">
        <v>13.0639</v>
      </c>
      <c r="M86" s="98">
        <v>12.8651</v>
      </c>
      <c r="N86" s="12"/>
      <c r="O86" s="12"/>
    </row>
    <row r="87" spans="1:15" x14ac:dyDescent="0.2">
      <c r="A87" s="83">
        <v>2013</v>
      </c>
      <c r="B87" s="98">
        <v>12.696400000000001</v>
      </c>
      <c r="C87" s="98">
        <v>12.7249</v>
      </c>
      <c r="D87" s="98">
        <v>12.5</v>
      </c>
      <c r="E87" s="98">
        <v>12.206099999999999</v>
      </c>
      <c r="F87" s="98">
        <v>12.299300000000001</v>
      </c>
      <c r="G87" s="98">
        <v>12.9636</v>
      </c>
      <c r="H87" s="98">
        <v>12.7615</v>
      </c>
      <c r="I87" s="98">
        <v>12.912000000000001</v>
      </c>
      <c r="J87" s="98">
        <v>13.055300000000001</v>
      </c>
      <c r="K87" s="98">
        <v>12.9916</v>
      </c>
      <c r="L87" s="98">
        <v>13.059699999999999</v>
      </c>
      <c r="M87" s="98">
        <v>13.0099</v>
      </c>
      <c r="N87" s="12"/>
      <c r="O87" s="12"/>
    </row>
    <row r="88" spans="1:15" x14ac:dyDescent="0.2">
      <c r="A88" s="83">
        <v>2014</v>
      </c>
      <c r="B88" s="98">
        <v>13.222</v>
      </c>
      <c r="C88" s="98">
        <v>13.2928</v>
      </c>
      <c r="D88" s="98">
        <v>13.1929</v>
      </c>
      <c r="E88" s="98">
        <v>13.0669</v>
      </c>
      <c r="F88" s="98">
        <v>12.933</v>
      </c>
      <c r="G88" s="98">
        <v>12.9932</v>
      </c>
      <c r="H88" s="98">
        <v>12.991400000000001</v>
      </c>
      <c r="I88" s="98">
        <v>13.143599999999999</v>
      </c>
      <c r="J88" s="98">
        <v>13.237</v>
      </c>
      <c r="K88" s="98">
        <v>13.4795</v>
      </c>
      <c r="L88" s="98">
        <v>13.614800000000001</v>
      </c>
      <c r="M88" s="98">
        <v>14.5205</v>
      </c>
      <c r="N88" s="12"/>
      <c r="O88" s="12"/>
    </row>
    <row r="89" spans="1:15" x14ac:dyDescent="0.2">
      <c r="A89" s="83">
        <v>2015</v>
      </c>
      <c r="B89" s="98">
        <v>14.6972</v>
      </c>
      <c r="C89" s="98">
        <v>14.917</v>
      </c>
      <c r="D89" s="98">
        <v>15.237500000000001</v>
      </c>
      <c r="E89" s="98">
        <v>15.1943</v>
      </c>
      <c r="F89" s="98">
        <v>15.2796</v>
      </c>
      <c r="G89" s="98">
        <v>15.479200000000001</v>
      </c>
      <c r="H89" s="98">
        <v>15.951499999999999</v>
      </c>
      <c r="I89" s="98">
        <v>16.533999999999999</v>
      </c>
      <c r="J89" s="98">
        <v>16.838699999999999</v>
      </c>
      <c r="K89" s="98">
        <v>16.569700000000001</v>
      </c>
      <c r="L89" s="98">
        <v>16.630600000000001</v>
      </c>
      <c r="M89" s="98">
        <v>17.069600000000001</v>
      </c>
      <c r="N89" s="12"/>
      <c r="O89" s="12"/>
    </row>
    <row r="90" spans="1:15" x14ac:dyDescent="0.2">
      <c r="A90" s="83">
        <v>2016</v>
      </c>
      <c r="B90" s="98">
        <v>18.064800000000002</v>
      </c>
      <c r="C90" s="98">
        <v>18.433199999999999</v>
      </c>
      <c r="D90" s="98">
        <v>17.630299999999998</v>
      </c>
      <c r="E90" s="98">
        <v>17.479500000000002</v>
      </c>
      <c r="F90" s="98">
        <v>18.135999999999999</v>
      </c>
      <c r="G90" s="98">
        <v>18.6538</v>
      </c>
      <c r="H90" s="98">
        <v>18.615500000000001</v>
      </c>
      <c r="I90" s="98">
        <v>18.4742</v>
      </c>
      <c r="J90" s="98">
        <v>19.243600000000001</v>
      </c>
      <c r="K90" s="98">
        <v>18.891200000000001</v>
      </c>
      <c r="L90" s="98">
        <v>20.008600000000001</v>
      </c>
      <c r="M90" s="98">
        <v>20.499199999999998</v>
      </c>
      <c r="N90" s="12"/>
      <c r="O90" s="12"/>
    </row>
    <row r="91" spans="1:15" x14ac:dyDescent="0.2">
      <c r="A91" s="83">
        <v>2017</v>
      </c>
      <c r="B91" s="94">
        <v>21.391100000000002</v>
      </c>
      <c r="C91" s="94">
        <v>20.300799999999999</v>
      </c>
      <c r="D91" s="94">
        <v>19.28</v>
      </c>
      <c r="E91" s="94">
        <v>18.767199999999999</v>
      </c>
      <c r="F91" s="94">
        <v>18.7666</v>
      </c>
      <c r="G91" s="94">
        <v>18.129300000000001</v>
      </c>
      <c r="H91" s="94">
        <v>17.8081</v>
      </c>
      <c r="I91" s="94">
        <v>17.796900000000001</v>
      </c>
      <c r="J91" s="94">
        <v>17.830500000000001</v>
      </c>
      <c r="K91" s="94">
        <v>18.8215</v>
      </c>
      <c r="L91" s="94">
        <v>18.930599999999998</v>
      </c>
      <c r="M91" s="94">
        <v>19.176500000000001</v>
      </c>
    </row>
    <row r="92" spans="1:15" x14ac:dyDescent="0.2">
      <c r="A92" s="83">
        <v>2018</v>
      </c>
      <c r="B92" s="94">
        <v>18.911799999999999</v>
      </c>
      <c r="C92" s="94">
        <v>18.647300000000001</v>
      </c>
      <c r="D92" s="94">
        <v>18.5901</v>
      </c>
      <c r="E92" s="94">
        <v>18.387599999999999</v>
      </c>
      <c r="F92" s="94">
        <v>19.552499999999998</v>
      </c>
      <c r="G92" s="94">
        <v>20.287800000000001</v>
      </c>
      <c r="H92" s="94">
        <v>18.985600000000002</v>
      </c>
      <c r="I92" s="94">
        <v>18.863299999999999</v>
      </c>
      <c r="J92" s="94">
        <v>18.999099999999999</v>
      </c>
      <c r="K92" s="94">
        <v>19.195799999999998</v>
      </c>
      <c r="L92" s="94">
        <v>20.244800000000001</v>
      </c>
      <c r="M92" s="94">
        <v>20.097200000000001</v>
      </c>
    </row>
    <row r="93" spans="1:15" x14ac:dyDescent="0.2">
      <c r="A93" s="83">
        <v>2019</v>
      </c>
      <c r="B93" s="94">
        <v>19.170400000000001</v>
      </c>
      <c r="C93" s="94">
        <v>19.1953</v>
      </c>
      <c r="D93" s="94">
        <v>19.244199999999999</v>
      </c>
      <c r="E93" s="94">
        <v>18.964099999999998</v>
      </c>
      <c r="F93" s="94">
        <v>19.111000000000001</v>
      </c>
      <c r="G93" s="94">
        <v>19.2728</v>
      </c>
      <c r="H93" s="94">
        <v>19.045200000000001</v>
      </c>
      <c r="I93" s="94">
        <v>19.6828</v>
      </c>
      <c r="J93" s="94">
        <v>19.547000000000001</v>
      </c>
      <c r="K93" s="94">
        <v>19.319299999999998</v>
      </c>
      <c r="L93" s="94">
        <v>19.3261</v>
      </c>
      <c r="M93" s="94">
        <v>19.102399999999999</v>
      </c>
    </row>
    <row r="94" spans="1:15" x14ac:dyDescent="0.2">
      <c r="A94" s="83">
        <v>2020</v>
      </c>
      <c r="B94" s="94">
        <v>18.8066</v>
      </c>
      <c r="C94" s="94">
        <v>18.842300000000002</v>
      </c>
      <c r="D94" s="94">
        <v>22.378499999999999</v>
      </c>
      <c r="E94" s="94">
        <v>24.1798</v>
      </c>
      <c r="F94" s="94">
        <v>23.524000000000001</v>
      </c>
      <c r="G94" s="104">
        <v>22.306899999999999</v>
      </c>
      <c r="H94" s="94">
        <v>22.395199999999999</v>
      </c>
      <c r="I94" s="94">
        <v>22.201699999999999</v>
      </c>
      <c r="J94" s="94">
        <v>21.661300000000001</v>
      </c>
      <c r="K94" s="94">
        <v>21.2804</v>
      </c>
      <c r="L94" s="94">
        <v>20.456600000000002</v>
      </c>
      <c r="M94" s="94">
        <v>19.9604</v>
      </c>
    </row>
    <row r="95" spans="1:15" x14ac:dyDescent="0.2">
      <c r="A95" s="83">
        <v>2021</v>
      </c>
      <c r="B95" s="94">
        <v>19.941199999999998</v>
      </c>
      <c r="C95" s="94">
        <v>20.329599999999999</v>
      </c>
      <c r="D95" s="94">
        <v>20.75</v>
      </c>
      <c r="E95" s="94">
        <v>20.037600000000001</v>
      </c>
      <c r="F95" s="94">
        <v>19.964300000000001</v>
      </c>
      <c r="G95" s="94">
        <v>20.031400000000001</v>
      </c>
      <c r="H95" s="103">
        <v>19.9664</v>
      </c>
      <c r="I95" s="94">
        <v>20.074999999999999</v>
      </c>
      <c r="J95" s="94">
        <v>20.046099999999999</v>
      </c>
      <c r="K95" s="94">
        <v>20.439900000000002</v>
      </c>
      <c r="L95" s="98">
        <v>20.869800000000001</v>
      </c>
      <c r="M95" s="98">
        <v>20.925999999999998</v>
      </c>
    </row>
    <row r="96" spans="1:15" x14ac:dyDescent="0.2">
      <c r="A96" s="83">
        <v>2022</v>
      </c>
      <c r="B96" s="94">
        <v>20.507300000000001</v>
      </c>
      <c r="C96" s="94">
        <v>20.457799999999999</v>
      </c>
      <c r="D96" s="94">
        <v>20.5444</v>
      </c>
      <c r="E96" s="98">
        <v>20.090800000000002</v>
      </c>
      <c r="F96" s="98">
        <v>20.057500000000001</v>
      </c>
      <c r="G96" s="98">
        <v>20.010100000000001</v>
      </c>
      <c r="H96" s="98">
        <v>20.546399999999998</v>
      </c>
      <c r="I96" s="98">
        <v>20.113</v>
      </c>
      <c r="J96" s="98">
        <v>20.068899999999999</v>
      </c>
      <c r="K96" s="98">
        <v>19.9772</v>
      </c>
      <c r="L96" s="98">
        <v>19.4543</v>
      </c>
      <c r="M96" s="98">
        <v>19.614799999999999</v>
      </c>
    </row>
    <row r="97" spans="1:27" x14ac:dyDescent="0.2">
      <c r="A97" s="83">
        <v>2023</v>
      </c>
      <c r="B97" s="94">
        <v>18.970500000000001</v>
      </c>
      <c r="C97" s="98">
        <v>18.636800000000001</v>
      </c>
      <c r="D97" s="98">
        <v>18.389199999999999</v>
      </c>
      <c r="E97" s="98">
        <v>18.094799999999999</v>
      </c>
      <c r="F97" s="98">
        <v>17.748899999999999</v>
      </c>
      <c r="G97" s="98">
        <v>17.2407</v>
      </c>
      <c r="H97" s="98">
        <v>16.892900000000001</v>
      </c>
      <c r="I97" s="98">
        <v>16.976700000000001</v>
      </c>
      <c r="J97" s="98">
        <v>17.306699999999999</v>
      </c>
      <c r="K97" s="98">
        <v>18.058900000000001</v>
      </c>
      <c r="L97" s="98">
        <v>17.359400000000001</v>
      </c>
      <c r="M97" s="98">
        <v>17.192699999999999</v>
      </c>
    </row>
    <row r="98" spans="1:27" x14ac:dyDescent="0.2">
      <c r="A98" s="83">
        <v>2024</v>
      </c>
      <c r="B98" s="94">
        <v>17.0932</v>
      </c>
      <c r="C98" s="98">
        <v>17.093699999999998</v>
      </c>
      <c r="D98" s="98">
        <v>16.769300000000001</v>
      </c>
      <c r="E98" s="98">
        <v>16.800799999999999</v>
      </c>
      <c r="F98" s="98">
        <v>16.8033</v>
      </c>
      <c r="G98" s="98">
        <v>18.194600000000001</v>
      </c>
      <c r="H98" s="98">
        <v>18.100200000000001</v>
      </c>
      <c r="I98" s="98">
        <v>19.138200000000001</v>
      </c>
      <c r="J98" s="98">
        <v>19.596299999999999</v>
      </c>
      <c r="K98" s="98">
        <v>19.718299999999999</v>
      </c>
      <c r="L98" s="98">
        <v>20.338100000000001</v>
      </c>
      <c r="M98" s="98">
        <v>20.261600000000001</v>
      </c>
      <c r="N98" s="98"/>
      <c r="O98" s="98"/>
    </row>
    <row r="99" spans="1:27" x14ac:dyDescent="0.2">
      <c r="A99" s="83">
        <v>2025</v>
      </c>
      <c r="B99" s="94">
        <v>20.5367</v>
      </c>
      <c r="C99" s="98">
        <v>20.472799999999999</v>
      </c>
      <c r="D99" s="108">
        <v>20.223500000000001</v>
      </c>
      <c r="E99" s="108">
        <v>20.038699999999999</v>
      </c>
      <c r="F99" s="98">
        <v>19.4573</v>
      </c>
      <c r="G99" s="108" t="s">
        <v>23</v>
      </c>
      <c r="H99" s="108" t="s">
        <v>23</v>
      </c>
      <c r="I99" s="108" t="s">
        <v>23</v>
      </c>
      <c r="J99" s="108" t="s">
        <v>23</v>
      </c>
      <c r="K99" s="108" t="s">
        <v>23</v>
      </c>
      <c r="L99" s="108" t="s">
        <v>23</v>
      </c>
      <c r="M99" s="108" t="s">
        <v>23</v>
      </c>
      <c r="N99" s="108"/>
      <c r="O99" s="108"/>
    </row>
    <row r="100" spans="1:27" x14ac:dyDescent="0.2">
      <c r="E100" s="98"/>
      <c r="F100" s="98"/>
      <c r="G100" s="98"/>
      <c r="H100" s="98"/>
      <c r="I100" s="98"/>
      <c r="J100" s="98"/>
      <c r="K100" s="98"/>
      <c r="L100" s="98"/>
      <c r="M100" s="98"/>
    </row>
    <row r="101" spans="1:27" x14ac:dyDescent="0.2">
      <c r="B101" s="93"/>
      <c r="C101" s="93"/>
      <c r="D101" s="93"/>
      <c r="E101" s="93"/>
      <c r="F101" s="93"/>
      <c r="G101" s="93"/>
      <c r="H101" s="93" t="s">
        <v>238</v>
      </c>
      <c r="I101" s="93"/>
      <c r="J101" s="93"/>
      <c r="K101" s="93"/>
      <c r="L101" s="93"/>
      <c r="M101" s="93"/>
      <c r="N101" s="93"/>
      <c r="O101" s="93"/>
    </row>
    <row r="102" spans="1:27" x14ac:dyDescent="0.2">
      <c r="B102" s="101" t="s">
        <v>225</v>
      </c>
      <c r="C102" s="101" t="s">
        <v>226</v>
      </c>
      <c r="D102" s="101" t="s">
        <v>227</v>
      </c>
      <c r="E102" s="101" t="s">
        <v>228</v>
      </c>
      <c r="F102" s="101" t="s">
        <v>229</v>
      </c>
      <c r="G102" s="101" t="s">
        <v>230</v>
      </c>
      <c r="H102" s="101" t="s">
        <v>231</v>
      </c>
      <c r="I102" s="101" t="s">
        <v>232</v>
      </c>
      <c r="J102" s="101" t="s">
        <v>233</v>
      </c>
      <c r="K102" s="101" t="s">
        <v>234</v>
      </c>
      <c r="L102" s="101" t="s">
        <v>235</v>
      </c>
      <c r="M102" s="101" t="s">
        <v>236</v>
      </c>
      <c r="N102" s="101" t="s">
        <v>237</v>
      </c>
      <c r="O102" s="101" t="s">
        <v>35</v>
      </c>
      <c r="P102" s="105"/>
      <c r="Q102" s="106"/>
      <c r="R102" s="106"/>
      <c r="S102" s="106"/>
      <c r="T102" s="106"/>
      <c r="U102" s="106"/>
      <c r="V102" s="106"/>
      <c r="W102" s="106"/>
      <c r="X102" s="106"/>
      <c r="Y102" s="106"/>
      <c r="Z102" s="106"/>
      <c r="AA102" s="106"/>
    </row>
    <row r="103" spans="1:27" x14ac:dyDescent="0.2">
      <c r="A103" s="83">
        <v>1994</v>
      </c>
      <c r="B103" s="94">
        <f t="shared" ref="B103:M103" si="4">(B5*100)/50/B68/2.20462</f>
        <v>26.519670392063752</v>
      </c>
      <c r="C103" s="94">
        <f t="shared" si="4"/>
        <v>26.400740484481943</v>
      </c>
      <c r="D103" s="94">
        <f t="shared" si="4"/>
        <v>24.955438637575163</v>
      </c>
      <c r="E103" s="94">
        <f t="shared" si="4"/>
        <v>24.606010343172336</v>
      </c>
      <c r="F103" s="94">
        <f t="shared" si="4"/>
        <v>24.849347738552094</v>
      </c>
      <c r="G103" s="94">
        <f t="shared" si="4"/>
        <v>24.477393497209981</v>
      </c>
      <c r="H103" s="94">
        <f t="shared" si="4"/>
        <v>24.218457184465851</v>
      </c>
      <c r="I103" s="94">
        <f t="shared" si="4"/>
        <v>24.37387817012354</v>
      </c>
      <c r="J103" s="94">
        <f t="shared" si="4"/>
        <v>24.224863807082397</v>
      </c>
      <c r="K103" s="94">
        <f t="shared" si="4"/>
        <v>24.09032843576983</v>
      </c>
      <c r="L103" s="94">
        <f t="shared" si="4"/>
        <v>23.963672458695658</v>
      </c>
      <c r="M103" s="94">
        <f t="shared" si="4"/>
        <v>20.929088152987905</v>
      </c>
      <c r="N103" s="94">
        <v>24.467629408712579</v>
      </c>
      <c r="O103" s="94">
        <v>24.66495243569857</v>
      </c>
      <c r="P103" s="107"/>
      <c r="Q103" s="107"/>
      <c r="R103" s="107"/>
      <c r="S103" s="107"/>
      <c r="T103" s="107"/>
      <c r="U103" s="107"/>
      <c r="V103" s="107"/>
      <c r="W103" s="107"/>
      <c r="X103" s="107"/>
      <c r="Y103" s="107"/>
      <c r="Z103" s="107"/>
      <c r="AA103" s="107"/>
    </row>
    <row r="104" spans="1:27" x14ac:dyDescent="0.2">
      <c r="A104" s="83">
        <v>1995</v>
      </c>
      <c r="B104" s="94">
        <f t="shared" ref="B104:M104" si="5">(B6*100)/50/B69/2.20462</f>
        <v>14.748504492597524</v>
      </c>
      <c r="C104" s="94">
        <f t="shared" si="5"/>
        <v>15.871078414864593</v>
      </c>
      <c r="D104" s="94">
        <f t="shared" si="5"/>
        <v>14.182726502790624</v>
      </c>
      <c r="E104" s="94">
        <f t="shared" si="5"/>
        <v>15.488502846395097</v>
      </c>
      <c r="F104" s="94">
        <f t="shared" si="5"/>
        <v>16.842790562613278</v>
      </c>
      <c r="G104" s="94">
        <f t="shared" si="5"/>
        <v>17.065223369590491</v>
      </c>
      <c r="H104" s="94">
        <f t="shared" si="5"/>
        <v>17.374638559728442</v>
      </c>
      <c r="I104" s="94">
        <f t="shared" si="5"/>
        <v>17.515892968359356</v>
      </c>
      <c r="J104" s="94">
        <f t="shared" si="5"/>
        <v>19.210288398235122</v>
      </c>
      <c r="K104" s="94">
        <f t="shared" si="5"/>
        <v>18.869376266786912</v>
      </c>
      <c r="L104" s="94">
        <f t="shared" si="5"/>
        <v>17.086968001018651</v>
      </c>
      <c r="M104" s="94">
        <f t="shared" si="5"/>
        <v>17.651768402147205</v>
      </c>
      <c r="N104" s="94">
        <f>AVERAGE(B104:M104)</f>
        <v>16.825646565427274</v>
      </c>
      <c r="O104" s="94">
        <f>AVERAGE(K103:M103, B104:J104)</f>
        <v>18.106894596885663</v>
      </c>
      <c r="P104" s="107"/>
      <c r="Q104" s="107"/>
      <c r="R104" s="107"/>
      <c r="S104" s="107"/>
      <c r="T104" s="107"/>
      <c r="U104" s="107"/>
      <c r="V104" s="107"/>
      <c r="W104" s="107"/>
      <c r="X104" s="107"/>
      <c r="Y104" s="107"/>
      <c r="Z104" s="107"/>
      <c r="AA104" s="107"/>
    </row>
    <row r="105" spans="1:27" x14ac:dyDescent="0.2">
      <c r="A105" s="83">
        <v>1996</v>
      </c>
      <c r="B105" s="94">
        <f t="shared" ref="B105:M105" si="6">(B7*100)/50/B70/2.20462</f>
        <v>18.000373111122638</v>
      </c>
      <c r="C105" s="94">
        <f t="shared" si="6"/>
        <v>18.426552066269384</v>
      </c>
      <c r="D105" s="94">
        <f t="shared" si="6"/>
        <v>19.164513189548394</v>
      </c>
      <c r="E105" s="94">
        <f t="shared" si="6"/>
        <v>19.544319754299714</v>
      </c>
      <c r="F105" s="94">
        <f t="shared" si="6"/>
        <v>19.787356346696196</v>
      </c>
      <c r="G105" s="94">
        <f t="shared" si="6"/>
        <v>20.0101821246909</v>
      </c>
      <c r="H105" s="94">
        <f t="shared" si="6"/>
        <v>20.035041437522686</v>
      </c>
      <c r="I105" s="94">
        <f t="shared" si="6"/>
        <v>20.742264155047646</v>
      </c>
      <c r="J105" s="94">
        <f t="shared" si="6"/>
        <v>21.19905462663775</v>
      </c>
      <c r="K105" s="94">
        <f t="shared" si="6"/>
        <v>20.233838724349916</v>
      </c>
      <c r="L105" s="94">
        <f t="shared" si="6"/>
        <v>18.445503947449126</v>
      </c>
      <c r="M105" s="94">
        <f t="shared" si="6"/>
        <v>17.860627504545956</v>
      </c>
      <c r="N105" s="94">
        <f t="shared" ref="N105:N126" si="7">AVERAGE(B105:M105)</f>
        <v>19.454135582348357</v>
      </c>
      <c r="O105" s="94">
        <f t="shared" ref="O105:O130" si="8">AVERAGE(K104:M104, B105:J105)</f>
        <v>19.209814123482339</v>
      </c>
      <c r="P105" s="107"/>
      <c r="Q105" s="107"/>
      <c r="R105" s="107"/>
      <c r="S105" s="107"/>
      <c r="T105" s="107"/>
      <c r="U105" s="107"/>
      <c r="V105" s="107"/>
      <c r="W105" s="107"/>
      <c r="X105" s="107"/>
      <c r="Y105" s="107"/>
      <c r="Z105" s="107"/>
      <c r="AA105" s="107"/>
    </row>
    <row r="106" spans="1:27" x14ac:dyDescent="0.2">
      <c r="A106" s="83">
        <v>1997</v>
      </c>
      <c r="B106" s="94">
        <f t="shared" ref="B106:M106" si="9">(B8*100)/50/B71/2.20462</f>
        <v>20.069816171940577</v>
      </c>
      <c r="C106" s="94">
        <f t="shared" si="9"/>
        <v>22.900852169858531</v>
      </c>
      <c r="D106" s="94">
        <f t="shared" si="9"/>
        <v>21.355274127900497</v>
      </c>
      <c r="E106" s="94">
        <f t="shared" si="9"/>
        <v>20.552505346391289</v>
      </c>
      <c r="F106" s="94">
        <f t="shared" si="9"/>
        <v>19.855773220965201</v>
      </c>
      <c r="G106" s="94">
        <f t="shared" si="9"/>
        <v>20.467539871789565</v>
      </c>
      <c r="H106" s="94">
        <f t="shared" si="9"/>
        <v>20.288567049478306</v>
      </c>
      <c r="I106" s="94">
        <f t="shared" si="9"/>
        <v>20.237921580618124</v>
      </c>
      <c r="J106" s="94">
        <f t="shared" si="9"/>
        <v>20.61102302562233</v>
      </c>
      <c r="K106" s="94">
        <f t="shared" si="9"/>
        <v>19.551497999585195</v>
      </c>
      <c r="L106" s="94">
        <f t="shared" si="9"/>
        <v>17.82763369330317</v>
      </c>
      <c r="M106" s="94">
        <f t="shared" si="9"/>
        <v>18.193724282687533</v>
      </c>
      <c r="N106" s="94">
        <f t="shared" si="7"/>
        <v>20.159344045011693</v>
      </c>
      <c r="O106" s="94">
        <f t="shared" si="8"/>
        <v>20.239936895075786</v>
      </c>
      <c r="P106" s="107"/>
      <c r="Q106" s="107"/>
      <c r="R106" s="107"/>
      <c r="S106" s="107"/>
      <c r="T106" s="107"/>
      <c r="U106" s="107"/>
      <c r="V106" s="107"/>
      <c r="W106" s="107"/>
      <c r="X106" s="107"/>
      <c r="Y106" s="107"/>
      <c r="Z106" s="107"/>
      <c r="AA106" s="107"/>
    </row>
    <row r="107" spans="1:27" x14ac:dyDescent="0.2">
      <c r="A107" s="83">
        <v>1998</v>
      </c>
      <c r="B107" s="94">
        <f t="shared" ref="B107:M107" si="10">(B9*100)/50/B72/2.20462</f>
        <v>19.638491144128608</v>
      </c>
      <c r="C107" s="94">
        <f t="shared" si="10"/>
        <v>18.78051022447794</v>
      </c>
      <c r="D107" s="94">
        <f t="shared" si="10"/>
        <v>16.485432242651019</v>
      </c>
      <c r="E107" s="94">
        <f t="shared" si="10"/>
        <v>17.405948313194198</v>
      </c>
      <c r="F107" s="94">
        <f t="shared" si="10"/>
        <v>19.023342548831394</v>
      </c>
      <c r="G107" s="94">
        <f t="shared" si="10"/>
        <v>19.274647577632834</v>
      </c>
      <c r="H107" s="94">
        <f t="shared" si="10"/>
        <v>19.032654498625451</v>
      </c>
      <c r="I107" s="94">
        <f t="shared" si="10"/>
        <v>20.370828908259703</v>
      </c>
      <c r="J107" s="94">
        <f t="shared" si="10"/>
        <v>19.069260387480384</v>
      </c>
      <c r="K107" s="94">
        <f t="shared" si="10"/>
        <v>19.204722135622781</v>
      </c>
      <c r="L107" s="94">
        <f t="shared" si="10"/>
        <v>20.343313231728523</v>
      </c>
      <c r="M107" s="94">
        <f t="shared" si="10"/>
        <v>20.827353472304985</v>
      </c>
      <c r="N107" s="94">
        <f t="shared" si="7"/>
        <v>19.121375390411487</v>
      </c>
      <c r="O107" s="94">
        <f t="shared" si="8"/>
        <v>18.721164318404785</v>
      </c>
      <c r="P107" s="107"/>
      <c r="Q107" s="107"/>
      <c r="R107" s="107"/>
      <c r="S107" s="107"/>
      <c r="T107" s="107"/>
      <c r="U107" s="107"/>
      <c r="V107" s="107"/>
      <c r="W107" s="107"/>
      <c r="X107" s="107"/>
      <c r="Y107" s="107"/>
      <c r="Z107" s="107"/>
      <c r="AA107" s="107"/>
    </row>
    <row r="108" spans="1:27" x14ac:dyDescent="0.2">
      <c r="A108" s="83">
        <v>1999</v>
      </c>
      <c r="B108" s="94">
        <f t="shared" ref="B108:M108" si="11">(B10*100)/50/B73/2.20462</f>
        <v>19.938041590315674</v>
      </c>
      <c r="C108" s="94">
        <f t="shared" si="11"/>
        <v>19.44351708095844</v>
      </c>
      <c r="D108" s="94">
        <f t="shared" si="11"/>
        <v>18.189577154097805</v>
      </c>
      <c r="E108" s="94">
        <f t="shared" si="11"/>
        <v>17.722561440729532</v>
      </c>
      <c r="F108" s="94">
        <f t="shared" si="11"/>
        <v>17.818324837901752</v>
      </c>
      <c r="G108" s="94">
        <f t="shared" si="11"/>
        <v>21.31475730022014</v>
      </c>
      <c r="H108" s="94">
        <f t="shared" si="11"/>
        <v>21.326355705266518</v>
      </c>
      <c r="I108" s="94">
        <f t="shared" si="11"/>
        <v>19.997298783491445</v>
      </c>
      <c r="J108" s="94">
        <f t="shared" si="11"/>
        <v>20.545773269288844</v>
      </c>
      <c r="K108" s="94">
        <f t="shared" si="11"/>
        <v>21.289761609007144</v>
      </c>
      <c r="L108" s="94">
        <f t="shared" si="11"/>
        <v>23.407766118984089</v>
      </c>
      <c r="M108" s="94">
        <f t="shared" si="11"/>
        <v>22.035133689591241</v>
      </c>
      <c r="N108" s="94">
        <f t="shared" si="7"/>
        <v>20.252405714987717</v>
      </c>
      <c r="O108" s="94">
        <f t="shared" si="8"/>
        <v>19.722633000160535</v>
      </c>
      <c r="P108" s="107"/>
      <c r="Q108" s="107"/>
      <c r="R108" s="107"/>
      <c r="S108" s="107"/>
      <c r="T108" s="107"/>
      <c r="U108" s="107"/>
      <c r="V108" s="107"/>
      <c r="W108" s="107"/>
      <c r="X108" s="107"/>
      <c r="Y108" s="107"/>
      <c r="Z108" s="107"/>
      <c r="AA108" s="107"/>
    </row>
    <row r="109" spans="1:27" x14ac:dyDescent="0.2">
      <c r="A109" s="83">
        <v>2000</v>
      </c>
      <c r="B109" s="94">
        <f t="shared" ref="B109:M109" si="12">(B11*100)/50/B74/2.20462</f>
        <v>21.081188550186233</v>
      </c>
      <c r="C109" s="94">
        <f t="shared" si="12"/>
        <v>20.006880590372916</v>
      </c>
      <c r="D109" s="94">
        <f t="shared" si="12"/>
        <v>20.290232529176443</v>
      </c>
      <c r="E109" s="94">
        <f t="shared" si="12"/>
        <v>19.443214166234252</v>
      </c>
      <c r="F109" s="94">
        <f t="shared" si="12"/>
        <v>20.921990245126771</v>
      </c>
      <c r="G109" s="94">
        <f t="shared" si="12"/>
        <v>19.994562525075484</v>
      </c>
      <c r="H109" s="94">
        <f t="shared" si="12"/>
        <v>22.357962034225707</v>
      </c>
      <c r="I109" s="94">
        <f t="shared" si="12"/>
        <v>22.71975873110398</v>
      </c>
      <c r="J109" s="94">
        <f t="shared" si="12"/>
        <v>22.346530986670622</v>
      </c>
      <c r="K109" s="94">
        <f t="shared" si="12"/>
        <v>21.361719549535827</v>
      </c>
      <c r="L109" s="94">
        <f t="shared" si="12"/>
        <v>23.205126471922242</v>
      </c>
      <c r="M109" s="94">
        <f t="shared" si="12"/>
        <v>25.275253075710857</v>
      </c>
      <c r="N109" s="94">
        <f t="shared" si="7"/>
        <v>21.583701621278447</v>
      </c>
      <c r="O109" s="94">
        <f t="shared" si="8"/>
        <v>21.32458181464624</v>
      </c>
      <c r="P109" s="107"/>
      <c r="Q109" s="107"/>
      <c r="R109" s="107"/>
      <c r="S109" s="107"/>
      <c r="T109" s="107"/>
      <c r="U109" s="107"/>
      <c r="V109" s="107"/>
      <c r="W109" s="107"/>
      <c r="X109" s="107"/>
      <c r="Y109" s="107"/>
      <c r="Z109" s="107"/>
      <c r="AA109" s="107"/>
    </row>
    <row r="110" spans="1:27" x14ac:dyDescent="0.2">
      <c r="A110" s="83">
        <v>2001</v>
      </c>
      <c r="B110" s="94">
        <f t="shared" ref="B110:M110" si="13">(B12*100)/50/B75/2.20462</f>
        <v>23.113327988992786</v>
      </c>
      <c r="C110" s="94">
        <f t="shared" si="13"/>
        <v>21.883704542426702</v>
      </c>
      <c r="D110" s="94">
        <f t="shared" si="13"/>
        <v>19.721061029677035</v>
      </c>
      <c r="E110" s="94">
        <f t="shared" si="13"/>
        <v>18.426543295526461</v>
      </c>
      <c r="F110" s="94">
        <f t="shared" si="13"/>
        <v>18.391649096439327</v>
      </c>
      <c r="G110" s="94">
        <f t="shared" si="13"/>
        <v>21.799970399016154</v>
      </c>
      <c r="H110" s="94">
        <f t="shared" si="13"/>
        <v>21.966716671693902</v>
      </c>
      <c r="I110" s="94">
        <f t="shared" si="13"/>
        <v>21.759864816289053</v>
      </c>
      <c r="J110" s="94">
        <f t="shared" si="13"/>
        <v>24.01535586841511</v>
      </c>
      <c r="K110" s="94">
        <f t="shared" si="13"/>
        <v>24.220504339536447</v>
      </c>
      <c r="L110" s="94">
        <f t="shared" si="13"/>
        <v>23.62420046259593</v>
      </c>
      <c r="M110" s="94">
        <f t="shared" si="13"/>
        <v>23.136834472381604</v>
      </c>
      <c r="N110" s="94">
        <f t="shared" si="7"/>
        <v>21.838311081915876</v>
      </c>
      <c r="O110" s="94">
        <f t="shared" si="8"/>
        <v>21.743357733803787</v>
      </c>
      <c r="P110" s="107"/>
      <c r="Q110" s="107"/>
      <c r="R110" s="107"/>
      <c r="S110" s="107"/>
      <c r="T110" s="107"/>
      <c r="U110" s="107"/>
      <c r="V110" s="107"/>
      <c r="W110" s="107"/>
      <c r="X110" s="107"/>
      <c r="Y110" s="107"/>
      <c r="Z110" s="107"/>
      <c r="AA110" s="107"/>
    </row>
    <row r="111" spans="1:27" x14ac:dyDescent="0.2">
      <c r="A111" s="83">
        <v>2002</v>
      </c>
      <c r="B111" s="94">
        <f t="shared" ref="B111:M111" si="14">(B13*100)/50/B76/2.20462</f>
        <v>24.329956223078881</v>
      </c>
      <c r="C111" s="94">
        <f t="shared" si="14"/>
        <v>24.357017603654363</v>
      </c>
      <c r="D111" s="94">
        <f t="shared" si="14"/>
        <v>24.365105444177434</v>
      </c>
      <c r="E111" s="94">
        <f t="shared" si="14"/>
        <v>23.96818014179005</v>
      </c>
      <c r="F111" s="94">
        <f t="shared" si="14"/>
        <v>22.973696964086926</v>
      </c>
      <c r="G111" s="94">
        <f t="shared" si="14"/>
        <v>22.212682227382388</v>
      </c>
      <c r="H111" s="94">
        <f t="shared" si="14"/>
        <v>22.723245902785496</v>
      </c>
      <c r="I111" s="94">
        <f t="shared" si="14"/>
        <v>22.880419655948124</v>
      </c>
      <c r="J111" s="94">
        <f t="shared" si="14"/>
        <v>22.826477191681118</v>
      </c>
      <c r="K111" s="94">
        <f t="shared" si="14"/>
        <v>23.57455465550424</v>
      </c>
      <c r="L111" s="94">
        <f t="shared" si="14"/>
        <v>23.689587311489795</v>
      </c>
      <c r="M111" s="94">
        <f t="shared" si="14"/>
        <v>23.811953127779944</v>
      </c>
      <c r="N111" s="94">
        <f t="shared" si="7"/>
        <v>23.476073037446564</v>
      </c>
      <c r="O111" s="94">
        <f t="shared" si="8"/>
        <v>23.46819338575823</v>
      </c>
      <c r="P111" s="107"/>
      <c r="Q111" s="107"/>
      <c r="R111" s="107"/>
      <c r="S111" s="107"/>
      <c r="T111" s="107"/>
      <c r="U111" s="107"/>
      <c r="V111" s="107"/>
      <c r="W111" s="107"/>
      <c r="X111" s="107"/>
      <c r="Y111" s="107"/>
      <c r="Z111" s="107"/>
      <c r="AA111" s="107"/>
    </row>
    <row r="112" spans="1:27" x14ac:dyDescent="0.2">
      <c r="A112" s="83">
        <v>2003</v>
      </c>
      <c r="B112" s="94">
        <f t="shared" ref="B112:M112" si="15">(B14*100)/50/B77/2.20462</f>
        <v>22.930946439748318</v>
      </c>
      <c r="C112" s="94">
        <f t="shared" si="15"/>
        <v>22.086373614301088</v>
      </c>
      <c r="D112" s="94">
        <f t="shared" si="15"/>
        <v>22.045547931655044</v>
      </c>
      <c r="E112" s="94">
        <f t="shared" si="15"/>
        <v>23.135650129666562</v>
      </c>
      <c r="F112" s="94">
        <f t="shared" si="15"/>
        <v>24.167908724104755</v>
      </c>
      <c r="G112" s="94">
        <f t="shared" si="15"/>
        <v>24.055609033367421</v>
      </c>
      <c r="H112" s="94">
        <f t="shared" si="15"/>
        <v>24.726605948428322</v>
      </c>
      <c r="I112" s="94">
        <f t="shared" si="15"/>
        <v>24.199474074017882</v>
      </c>
      <c r="J112" s="94">
        <f t="shared" si="15"/>
        <v>24.49249722922853</v>
      </c>
      <c r="K112" s="94">
        <f t="shared" si="15"/>
        <v>24.538712621799963</v>
      </c>
      <c r="L112" s="94">
        <f t="shared" si="15"/>
        <v>24.715024349485276</v>
      </c>
      <c r="M112" s="94">
        <f t="shared" si="15"/>
        <v>25.728391307987849</v>
      </c>
      <c r="N112" s="94">
        <f t="shared" si="7"/>
        <v>23.901895116982587</v>
      </c>
      <c r="O112" s="94">
        <f t="shared" si="8"/>
        <v>23.576392351607666</v>
      </c>
      <c r="P112" s="107"/>
      <c r="Q112" s="107"/>
      <c r="R112" s="107"/>
      <c r="S112" s="107"/>
      <c r="T112" s="107"/>
      <c r="U112" s="107"/>
      <c r="V112" s="107"/>
      <c r="W112" s="107"/>
      <c r="X112" s="107"/>
      <c r="Y112" s="107"/>
      <c r="Z112" s="107"/>
      <c r="AA112" s="107"/>
    </row>
    <row r="113" spans="1:27" x14ac:dyDescent="0.2">
      <c r="A113" s="83">
        <v>2004</v>
      </c>
      <c r="B113" s="94">
        <f t="shared" ref="B113:M113" si="16">(B15*100)/50/B78/2.20462</f>
        <v>25.727814080605409</v>
      </c>
      <c r="C113" s="94">
        <f t="shared" si="16"/>
        <v>24.361515137067645</v>
      </c>
      <c r="D113" s="94">
        <f t="shared" si="16"/>
        <v>23.978389122993025</v>
      </c>
      <c r="E113" s="94">
        <f t="shared" si="16"/>
        <v>24.007610445192068</v>
      </c>
      <c r="F113" s="94">
        <f t="shared" si="16"/>
        <v>23.408274781854686</v>
      </c>
      <c r="G113" s="94">
        <f t="shared" si="16"/>
        <v>24.123724507755394</v>
      </c>
      <c r="H113" s="94">
        <f t="shared" si="16"/>
        <v>25.144231023233417</v>
      </c>
      <c r="I113" s="94">
        <f t="shared" si="16"/>
        <v>25.968953350575358</v>
      </c>
      <c r="J113" s="94">
        <f t="shared" si="16"/>
        <v>26.1407248233998</v>
      </c>
      <c r="K113" s="94">
        <f t="shared" si="16"/>
        <v>26.22030094618183</v>
      </c>
      <c r="L113" s="94">
        <f t="shared" si="16"/>
        <v>26.012482300851349</v>
      </c>
      <c r="M113" s="94">
        <f t="shared" si="16"/>
        <v>26.714570077731988</v>
      </c>
      <c r="N113" s="94">
        <f t="shared" si="7"/>
        <v>25.150715883120167</v>
      </c>
      <c r="O113" s="94">
        <f t="shared" si="8"/>
        <v>24.820280462662492</v>
      </c>
      <c r="P113" s="107"/>
      <c r="Q113" s="107"/>
      <c r="R113" s="107"/>
      <c r="S113" s="107"/>
      <c r="T113" s="107"/>
      <c r="U113" s="107"/>
      <c r="V113" s="107"/>
      <c r="W113" s="107"/>
      <c r="X113" s="107"/>
      <c r="Y113" s="107"/>
      <c r="Z113" s="107"/>
      <c r="AA113" s="107"/>
    </row>
    <row r="114" spans="1:27" x14ac:dyDescent="0.2">
      <c r="A114" s="83">
        <v>2005</v>
      </c>
      <c r="B114" s="94">
        <f t="shared" ref="B114:M114" si="17">(B16*100)/50/B79/2.20462</f>
        <v>25.992778263627891</v>
      </c>
      <c r="C114" s="94">
        <f t="shared" si="17"/>
        <v>25.413877285144444</v>
      </c>
      <c r="D114" s="94">
        <f t="shared" si="17"/>
        <v>24.885153163960439</v>
      </c>
      <c r="E114" s="94">
        <f t="shared" si="17"/>
        <v>24.981674082721675</v>
      </c>
      <c r="F114" s="94">
        <f t="shared" si="17"/>
        <v>25.228533144788646</v>
      </c>
      <c r="G114" s="94">
        <f t="shared" si="17"/>
        <v>25.497491383195111</v>
      </c>
      <c r="H114" s="94">
        <f t="shared" si="17"/>
        <v>25.267136226105453</v>
      </c>
      <c r="I114" s="94">
        <f t="shared" si="17"/>
        <v>25.467962948605102</v>
      </c>
      <c r="J114" s="94">
        <f t="shared" si="17"/>
        <v>24.307580490441115</v>
      </c>
      <c r="K114" s="94">
        <f t="shared" si="17"/>
        <v>23.786061533614866</v>
      </c>
      <c r="L114" s="94">
        <f t="shared" si="17"/>
        <v>24.100377608584335</v>
      </c>
      <c r="M114" s="94">
        <f t="shared" si="17"/>
        <v>24.11683829551658</v>
      </c>
      <c r="N114" s="94">
        <f t="shared" si="7"/>
        <v>24.920455368858807</v>
      </c>
      <c r="O114" s="94">
        <f t="shared" si="8"/>
        <v>25.499128359446249</v>
      </c>
      <c r="P114" s="107"/>
      <c r="Q114" s="107"/>
      <c r="R114" s="107"/>
      <c r="S114" s="107"/>
      <c r="T114" s="107"/>
      <c r="U114" s="107"/>
      <c r="V114" s="107"/>
      <c r="W114" s="107"/>
      <c r="X114" s="107"/>
      <c r="Y114" s="107"/>
      <c r="Z114" s="107"/>
      <c r="AA114" s="107"/>
    </row>
    <row r="115" spans="1:27" x14ac:dyDescent="0.2">
      <c r="A115" s="83">
        <v>2006</v>
      </c>
      <c r="B115" s="94">
        <f t="shared" ref="B115:M115" si="18">(B17*100)/50/B80/2.20462</f>
        <v>24.129204872939876</v>
      </c>
      <c r="C115" s="94">
        <f t="shared" si="18"/>
        <v>23.847352366506236</v>
      </c>
      <c r="D115" s="94">
        <f t="shared" si="18"/>
        <v>23.039800596490867</v>
      </c>
      <c r="E115" s="94">
        <f t="shared" si="18"/>
        <v>24.016133010512291</v>
      </c>
      <c r="F115" s="94">
        <f t="shared" si="18"/>
        <v>27.352665076509886</v>
      </c>
      <c r="G115" s="94">
        <f t="shared" si="18"/>
        <v>28.162142317182127</v>
      </c>
      <c r="H115" s="94">
        <f t="shared" si="18"/>
        <v>27.505497376321227</v>
      </c>
      <c r="I115" s="94">
        <f t="shared" si="18"/>
        <v>33.489160591799475</v>
      </c>
      <c r="J115" s="94">
        <f t="shared" si="18"/>
        <v>36.386334237361353</v>
      </c>
      <c r="K115" s="94">
        <f t="shared" si="18"/>
        <v>32.990014735351572</v>
      </c>
      <c r="L115" s="94">
        <f t="shared" si="18"/>
        <v>32.107659694045957</v>
      </c>
      <c r="M115" s="94">
        <f t="shared" si="18"/>
        <v>31.286736618066396</v>
      </c>
      <c r="N115" s="94">
        <f t="shared" si="7"/>
        <v>28.692725124423934</v>
      </c>
      <c r="O115" s="94">
        <f t="shared" si="8"/>
        <v>26.660963990278258</v>
      </c>
      <c r="P115" s="107"/>
      <c r="Q115" s="107"/>
      <c r="R115" s="107"/>
      <c r="S115" s="107"/>
      <c r="T115" s="107"/>
      <c r="U115" s="107"/>
      <c r="V115" s="107"/>
      <c r="W115" s="107"/>
      <c r="X115" s="107"/>
      <c r="Y115" s="107"/>
      <c r="Z115" s="107"/>
      <c r="AA115" s="107"/>
    </row>
    <row r="116" spans="1:27" x14ac:dyDescent="0.2">
      <c r="A116" s="83">
        <v>2007</v>
      </c>
      <c r="B116" s="94">
        <f t="shared" ref="B116:M116" si="19">(B18*100)/50/B81/2.20462</f>
        <v>29.925150370127547</v>
      </c>
      <c r="C116" s="94">
        <f t="shared" si="19"/>
        <v>28.461200736659769</v>
      </c>
      <c r="D116" s="94">
        <f t="shared" si="19"/>
        <v>28.331191762958063</v>
      </c>
      <c r="E116" s="94">
        <f t="shared" si="19"/>
        <v>28.17347263575402</v>
      </c>
      <c r="F116" s="94">
        <f t="shared" si="19"/>
        <v>27.85576252399499</v>
      </c>
      <c r="G116" s="94">
        <f t="shared" si="19"/>
        <v>27.048926381927746</v>
      </c>
      <c r="H116" s="94">
        <f t="shared" si="19"/>
        <v>26.927176951314028</v>
      </c>
      <c r="I116" s="94">
        <f t="shared" si="19"/>
        <v>25.177244561115483</v>
      </c>
      <c r="J116" s="94">
        <f t="shared" si="19"/>
        <v>23.692961152040272</v>
      </c>
      <c r="K116" s="94">
        <f t="shared" si="19"/>
        <v>23.506653816650964</v>
      </c>
      <c r="L116" s="94">
        <f t="shared" si="19"/>
        <v>22.687357439160802</v>
      </c>
      <c r="M116" s="94">
        <f t="shared" si="19"/>
        <v>24.422914644663489</v>
      </c>
      <c r="N116" s="94">
        <f t="shared" si="7"/>
        <v>26.350834414697264</v>
      </c>
      <c r="O116" s="94">
        <f t="shared" si="8"/>
        <v>28.498124843612988</v>
      </c>
      <c r="P116" s="107"/>
      <c r="Q116" s="107"/>
      <c r="R116" s="107"/>
      <c r="S116" s="107"/>
      <c r="T116" s="107"/>
      <c r="U116" s="107"/>
      <c r="V116" s="107"/>
      <c r="W116" s="107"/>
      <c r="X116" s="107"/>
      <c r="Y116" s="107"/>
      <c r="Z116" s="107"/>
      <c r="AA116" s="107"/>
    </row>
    <row r="117" spans="1:27" x14ac:dyDescent="0.2">
      <c r="A117" s="83">
        <v>2008</v>
      </c>
      <c r="B117" s="94">
        <f t="shared" ref="B117:M117" si="20">(B19*100)/50/B82/2.20462</f>
        <v>22.975574531873001</v>
      </c>
      <c r="C117" s="94">
        <f t="shared" si="20"/>
        <v>21.918244285102212</v>
      </c>
      <c r="D117" s="94">
        <f t="shared" si="20"/>
        <v>22.05838953030317</v>
      </c>
      <c r="E117" s="94">
        <f t="shared" si="20"/>
        <v>23.597219243841415</v>
      </c>
      <c r="F117" s="94">
        <f t="shared" si="20"/>
        <v>22.172737002945059</v>
      </c>
      <c r="G117" s="94">
        <f t="shared" si="20"/>
        <v>21.862449984263947</v>
      </c>
      <c r="H117" s="94">
        <f t="shared" si="20"/>
        <v>23.742830215527441</v>
      </c>
      <c r="I117" s="94">
        <f t="shared" si="20"/>
        <v>23.467516185622689</v>
      </c>
      <c r="J117" s="94">
        <f t="shared" si="20"/>
        <v>22.340832203501545</v>
      </c>
      <c r="K117" s="94">
        <f t="shared" si="20"/>
        <v>18.954495832427813</v>
      </c>
      <c r="L117" s="94">
        <f t="shared" si="20"/>
        <v>18.27358503473965</v>
      </c>
      <c r="M117" s="94">
        <f t="shared" si="20"/>
        <v>18.9730962736948</v>
      </c>
      <c r="N117" s="94">
        <f t="shared" si="7"/>
        <v>21.694747526986898</v>
      </c>
      <c r="O117" s="94">
        <f t="shared" si="8"/>
        <v>22.896059923621312</v>
      </c>
      <c r="P117" s="107"/>
      <c r="Q117" s="107"/>
      <c r="R117" s="107"/>
      <c r="S117" s="107"/>
      <c r="T117" s="107"/>
      <c r="U117" s="107"/>
      <c r="V117" s="107"/>
      <c r="W117" s="107"/>
      <c r="X117" s="107"/>
      <c r="Y117" s="107"/>
      <c r="Z117" s="107"/>
      <c r="AA117" s="107"/>
    </row>
    <row r="118" spans="1:27" x14ac:dyDescent="0.2">
      <c r="A118" s="83">
        <v>2009</v>
      </c>
      <c r="B118" s="94">
        <f t="shared" ref="B118:M118" si="21">(B20*100)/50/B83/2.20462</f>
        <v>17.821716671622632</v>
      </c>
      <c r="C118" s="94">
        <f t="shared" si="21"/>
        <v>16.948014339654318</v>
      </c>
      <c r="D118" s="94">
        <f t="shared" si="21"/>
        <v>17.91256256179414</v>
      </c>
      <c r="E118" s="94">
        <f t="shared" si="21"/>
        <v>22.310266831390297</v>
      </c>
      <c r="F118" s="94">
        <f t="shared" si="21"/>
        <v>23.190859588978302</v>
      </c>
      <c r="G118" s="94">
        <f t="shared" si="21"/>
        <v>25.240782523949431</v>
      </c>
      <c r="H118" s="94">
        <f t="shared" si="21"/>
        <v>28.797513062169735</v>
      </c>
      <c r="I118" s="94">
        <f t="shared" si="21"/>
        <v>32.451058504714084</v>
      </c>
      <c r="J118" s="94">
        <f t="shared" si="21"/>
        <v>44.560783360192261</v>
      </c>
      <c r="K118" s="94">
        <f t="shared" si="21"/>
        <v>42.264468786953394</v>
      </c>
      <c r="L118" s="94">
        <f t="shared" si="21"/>
        <v>41.459391719167101</v>
      </c>
      <c r="M118" s="94">
        <f t="shared" si="21"/>
        <v>39.645562095718169</v>
      </c>
      <c r="N118" s="94">
        <f t="shared" si="7"/>
        <v>29.38358167052532</v>
      </c>
      <c r="O118" s="94">
        <f t="shared" si="8"/>
        <v>23.786227882110623</v>
      </c>
      <c r="P118" s="107"/>
      <c r="Q118" s="107"/>
      <c r="R118" s="107"/>
      <c r="S118" s="107"/>
      <c r="T118" s="107"/>
      <c r="U118" s="107"/>
      <c r="V118" s="107"/>
      <c r="W118" s="107"/>
      <c r="X118" s="107"/>
      <c r="Y118" s="107"/>
      <c r="Z118" s="107"/>
      <c r="AA118" s="107"/>
    </row>
    <row r="119" spans="1:27" x14ac:dyDescent="0.2">
      <c r="A119" s="83">
        <v>2010</v>
      </c>
      <c r="B119" s="94">
        <f t="shared" ref="B119:M119" si="22">(B21*100)/50/B84/2.20462</f>
        <v>39.11077383147515</v>
      </c>
      <c r="C119" s="94">
        <f t="shared" si="22"/>
        <v>43.940980554080063</v>
      </c>
      <c r="D119" s="94">
        <f t="shared" si="22"/>
        <v>40.989498422865587</v>
      </c>
      <c r="E119" s="94">
        <f t="shared" si="22"/>
        <v>41.043346776036067</v>
      </c>
      <c r="F119" s="94">
        <f t="shared" si="22"/>
        <v>36.563447864677329</v>
      </c>
      <c r="G119" s="94">
        <f t="shared" si="22"/>
        <v>34.40257153278128</v>
      </c>
      <c r="H119" s="94">
        <f t="shared" si="22"/>
        <v>34.983598468243351</v>
      </c>
      <c r="I119" s="94">
        <f t="shared" si="22"/>
        <v>35.753752236307911</v>
      </c>
      <c r="J119" s="94">
        <f t="shared" si="22"/>
        <v>39.820564144411982</v>
      </c>
      <c r="K119" s="94">
        <f t="shared" si="22"/>
        <v>39.58659525387435</v>
      </c>
      <c r="L119" s="94">
        <f t="shared" si="22"/>
        <v>38.71363422673199</v>
      </c>
      <c r="M119" s="94">
        <f t="shared" si="22"/>
        <v>36.105998519797424</v>
      </c>
      <c r="N119" s="94">
        <f t="shared" si="7"/>
        <v>38.417896819273544</v>
      </c>
      <c r="O119" s="94">
        <f t="shared" si="8"/>
        <v>39.16482970272645</v>
      </c>
      <c r="P119" s="107"/>
      <c r="Q119" s="107"/>
      <c r="R119" s="107"/>
      <c r="S119" s="107"/>
      <c r="T119" s="107"/>
      <c r="U119" s="107"/>
      <c r="V119" s="107"/>
      <c r="W119" s="107"/>
      <c r="X119" s="107"/>
      <c r="Y119" s="107"/>
      <c r="Z119" s="107"/>
      <c r="AA119" s="107"/>
    </row>
    <row r="120" spans="1:27" x14ac:dyDescent="0.2">
      <c r="A120" s="83">
        <v>2011</v>
      </c>
      <c r="B120" s="94">
        <f t="shared" ref="B120:M120" si="23">(B22*100)/50/B85/2.20462</f>
        <v>37.82160006562377</v>
      </c>
      <c r="C120" s="94">
        <f t="shared" si="23"/>
        <v>37.399073559681135</v>
      </c>
      <c r="D120" s="94">
        <f t="shared" si="23"/>
        <v>38.546870906300889</v>
      </c>
      <c r="E120" s="94">
        <f t="shared" si="23"/>
        <v>40.127777031527678</v>
      </c>
      <c r="F120" s="94">
        <f t="shared" si="23"/>
        <v>41.666468163171203</v>
      </c>
      <c r="G120" s="94">
        <f t="shared" si="23"/>
        <v>41.201628097430337</v>
      </c>
      <c r="H120" s="94">
        <f t="shared" si="23"/>
        <v>43.556047273652972</v>
      </c>
      <c r="I120" s="94">
        <f t="shared" si="23"/>
        <v>46.318624785987062</v>
      </c>
      <c r="J120" s="94">
        <f t="shared" si="23"/>
        <v>44.270073526676256</v>
      </c>
      <c r="K120" s="94">
        <f t="shared" si="23"/>
        <v>48.480592362350656</v>
      </c>
      <c r="L120" s="94">
        <f t="shared" si="23"/>
        <v>45.45169532583008</v>
      </c>
      <c r="M120" s="94">
        <f t="shared" si="23"/>
        <v>40.953302291807219</v>
      </c>
      <c r="N120" s="94">
        <f t="shared" si="7"/>
        <v>42.149479449169938</v>
      </c>
      <c r="O120" s="94">
        <f t="shared" si="8"/>
        <v>40.442865950871258</v>
      </c>
      <c r="P120" s="107"/>
      <c r="Q120" s="107"/>
      <c r="R120" s="107"/>
      <c r="S120" s="107"/>
      <c r="T120" s="107"/>
      <c r="U120" s="107"/>
      <c r="V120" s="107"/>
      <c r="W120" s="107"/>
      <c r="X120" s="107"/>
      <c r="Y120" s="107"/>
      <c r="Z120" s="107"/>
      <c r="AA120" s="107"/>
    </row>
    <row r="121" spans="1:27" x14ac:dyDescent="0.2">
      <c r="A121" s="83">
        <v>2012</v>
      </c>
      <c r="B121" s="94">
        <f t="shared" ref="B121:M121" si="24">(B23*100)/50/B86/2.20462</f>
        <v>39.675695087414525</v>
      </c>
      <c r="C121" s="94">
        <f t="shared" si="24"/>
        <v>39.427557614114157</v>
      </c>
      <c r="D121" s="94">
        <f t="shared" si="24"/>
        <v>37.268297231894316</v>
      </c>
      <c r="E121" s="94">
        <f t="shared" si="24"/>
        <v>35.921526113242706</v>
      </c>
      <c r="F121" s="94">
        <f t="shared" si="24"/>
        <v>37.740406084527471</v>
      </c>
      <c r="G121" s="94">
        <f t="shared" si="24"/>
        <v>33.438517470713222</v>
      </c>
      <c r="H121" s="94">
        <f t="shared" si="24"/>
        <v>33.301766500821891</v>
      </c>
      <c r="I121" s="94">
        <f t="shared" si="24"/>
        <v>30.822552485654136</v>
      </c>
      <c r="J121" s="94">
        <f t="shared" si="24"/>
        <v>29.216528778768538</v>
      </c>
      <c r="K121" s="94">
        <f t="shared" si="24"/>
        <v>29.705665153509759</v>
      </c>
      <c r="L121" s="94">
        <f t="shared" si="24"/>
        <v>27.568549215157645</v>
      </c>
      <c r="M121" s="94">
        <f t="shared" si="24"/>
        <v>27.013689388453916</v>
      </c>
      <c r="N121" s="94">
        <f t="shared" si="7"/>
        <v>33.425062593689354</v>
      </c>
      <c r="O121" s="94">
        <f t="shared" si="8"/>
        <v>37.641536445594909</v>
      </c>
      <c r="P121" s="107"/>
      <c r="Q121" s="107"/>
      <c r="R121" s="107"/>
      <c r="S121" s="107"/>
      <c r="T121" s="107"/>
      <c r="U121" s="107"/>
      <c r="V121" s="107"/>
      <c r="W121" s="107"/>
      <c r="X121" s="107"/>
      <c r="Y121" s="107"/>
      <c r="Z121" s="107"/>
      <c r="AA121" s="107"/>
    </row>
    <row r="122" spans="1:27" x14ac:dyDescent="0.2">
      <c r="A122" s="83">
        <v>2013</v>
      </c>
      <c r="B122" s="94">
        <f t="shared" ref="B122:M122" si="25">(B24*100)/50/B87/2.20462</f>
        <v>26.553784211834344</v>
      </c>
      <c r="C122" s="94">
        <f t="shared" si="25"/>
        <v>28.0534715185069</v>
      </c>
      <c r="D122" s="94">
        <f t="shared" si="25"/>
        <v>28.376772414293622</v>
      </c>
      <c r="E122" s="94">
        <f t="shared" si="25"/>
        <v>25.39817057724272</v>
      </c>
      <c r="F122" s="94">
        <f t="shared" si="25"/>
        <v>22.8380432298679</v>
      </c>
      <c r="G122" s="94">
        <f t="shared" si="25"/>
        <v>24.012054524152404</v>
      </c>
      <c r="H122" s="94">
        <f t="shared" si="25"/>
        <v>24.013428641987087</v>
      </c>
      <c r="I122" s="94">
        <f t="shared" si="25"/>
        <v>25.779478056091222</v>
      </c>
      <c r="J122" s="94">
        <f t="shared" si="25"/>
        <v>24.268660792229543</v>
      </c>
      <c r="K122" s="94">
        <f t="shared" si="25"/>
        <v>23.050435574479618</v>
      </c>
      <c r="L122" s="94">
        <f t="shared" si="25"/>
        <v>25.389282816408699</v>
      </c>
      <c r="M122" s="94">
        <f t="shared" si="25"/>
        <v>27.873341638092263</v>
      </c>
      <c r="N122" s="94">
        <f t="shared" si="7"/>
        <v>25.467243666265528</v>
      </c>
      <c r="O122" s="94">
        <f t="shared" si="8"/>
        <v>26.131813976943921</v>
      </c>
      <c r="P122" s="107"/>
      <c r="Q122" s="107"/>
      <c r="R122" s="107"/>
      <c r="S122" s="107"/>
      <c r="T122" s="107"/>
      <c r="U122" s="107"/>
      <c r="V122" s="107"/>
      <c r="W122" s="107"/>
      <c r="X122" s="107"/>
      <c r="Y122" s="107"/>
      <c r="Z122" s="107"/>
      <c r="AA122" s="107"/>
    </row>
    <row r="123" spans="1:27" x14ac:dyDescent="0.2">
      <c r="A123" s="83">
        <v>2014</v>
      </c>
      <c r="B123" s="94">
        <f t="shared" ref="B123:M123" si="26">(B25*100)/50/B88/2.20462</f>
        <v>26.12396010703673</v>
      </c>
      <c r="C123" s="94">
        <f t="shared" si="26"/>
        <v>23.579133096114219</v>
      </c>
      <c r="D123" s="94">
        <f t="shared" si="26"/>
        <v>23.602963133773976</v>
      </c>
      <c r="E123" s="94">
        <f t="shared" si="26"/>
        <v>23.459128653055071</v>
      </c>
      <c r="F123" s="94">
        <f t="shared" si="26"/>
        <v>25.419160058963449</v>
      </c>
      <c r="G123" s="94">
        <f t="shared" si="26"/>
        <v>30.250931236520586</v>
      </c>
      <c r="H123" s="94">
        <f t="shared" si="26"/>
        <v>29.614085774059827</v>
      </c>
      <c r="I123" s="94">
        <f t="shared" si="26"/>
        <v>30.251260883859302</v>
      </c>
      <c r="J123" s="94">
        <f t="shared" si="26"/>
        <v>31.214539024183196</v>
      </c>
      <c r="K123" s="94">
        <f t="shared" si="26"/>
        <v>30.683266195452731</v>
      </c>
      <c r="L123" s="94">
        <f t="shared" si="26"/>
        <v>28.629246036389365</v>
      </c>
      <c r="M123" s="94">
        <f t="shared" si="26"/>
        <v>24.835543315843879</v>
      </c>
      <c r="N123" s="94">
        <f t="shared" si="7"/>
        <v>27.305268126271027</v>
      </c>
      <c r="O123" s="94">
        <f t="shared" si="8"/>
        <v>26.652351833045575</v>
      </c>
      <c r="P123" s="107"/>
      <c r="Q123" s="107"/>
      <c r="R123" s="107"/>
      <c r="S123" s="107"/>
      <c r="T123" s="107"/>
      <c r="U123" s="107"/>
      <c r="V123" s="107"/>
      <c r="W123" s="107"/>
      <c r="X123" s="107"/>
      <c r="Y123" s="107"/>
      <c r="Z123" s="107"/>
      <c r="AA123" s="107"/>
    </row>
    <row r="124" spans="1:27" x14ac:dyDescent="0.2">
      <c r="A124" s="83">
        <v>2015</v>
      </c>
      <c r="B124" s="94">
        <f t="shared" ref="B124:M124" si="27">(B26*100)/50/B89/2.20462</f>
        <v>23.875877486704926</v>
      </c>
      <c r="C124" s="94">
        <f t="shared" si="27"/>
        <v>22.968823494757984</v>
      </c>
      <c r="D124" s="94">
        <f t="shared" si="27"/>
        <v>22.065378716329686</v>
      </c>
      <c r="E124" s="94">
        <f t="shared" si="27"/>
        <v>22.836223583968131</v>
      </c>
      <c r="F124" s="94">
        <f t="shared" si="27"/>
        <v>22.630366418032992</v>
      </c>
      <c r="G124" s="94">
        <f t="shared" si="27"/>
        <v>26.467400618924657</v>
      </c>
      <c r="H124" s="94">
        <f t="shared" si="27"/>
        <v>25.976628820339506</v>
      </c>
      <c r="I124" s="94">
        <f t="shared" si="27"/>
        <v>26.531371883101926</v>
      </c>
      <c r="J124" s="94">
        <f t="shared" si="27"/>
        <v>30.848854120905695</v>
      </c>
      <c r="K124" s="94">
        <f t="shared" si="27"/>
        <v>31.047997611526696</v>
      </c>
      <c r="L124" s="94">
        <f t="shared" si="27"/>
        <v>30.062606077841501</v>
      </c>
      <c r="M124" s="94">
        <f t="shared" si="27"/>
        <v>28.73141289426831</v>
      </c>
      <c r="N124" s="94">
        <f t="shared" si="7"/>
        <v>26.170245143891833</v>
      </c>
      <c r="O124" s="94">
        <f t="shared" si="8"/>
        <v>25.695748390895957</v>
      </c>
      <c r="P124" s="107"/>
      <c r="Q124" s="107"/>
      <c r="R124" s="107"/>
      <c r="S124" s="107"/>
      <c r="T124" s="107"/>
      <c r="U124" s="107"/>
      <c r="V124" s="107"/>
      <c r="W124" s="107"/>
      <c r="X124" s="107"/>
      <c r="Y124" s="107"/>
      <c r="Z124" s="107"/>
      <c r="AA124" s="107"/>
    </row>
    <row r="125" spans="1:27" x14ac:dyDescent="0.2">
      <c r="A125" s="83">
        <v>2016</v>
      </c>
      <c r="B125" s="94">
        <f t="shared" ref="B125:M125" si="28">(B27*100)/50/B90/2.20462</f>
        <v>26.698626090679976</v>
      </c>
      <c r="C125" s="94">
        <f t="shared" si="28"/>
        <v>27.565196338660876</v>
      </c>
      <c r="D125" s="94">
        <f t="shared" si="28"/>
        <v>28.389853368680683</v>
      </c>
      <c r="E125" s="94">
        <f t="shared" si="28"/>
        <v>30.542104218620128</v>
      </c>
      <c r="F125" s="94">
        <f t="shared" si="28"/>
        <v>29.146895941668827</v>
      </c>
      <c r="G125" s="94">
        <f t="shared" si="28"/>
        <v>29.298807566233283</v>
      </c>
      <c r="H125" s="94">
        <f t="shared" si="28"/>
        <v>31.66463740806331</v>
      </c>
      <c r="I125" s="94">
        <f t="shared" si="28"/>
        <v>34.858559355325546</v>
      </c>
      <c r="J125" s="94">
        <f t="shared" si="28"/>
        <v>33.695365518740552</v>
      </c>
      <c r="K125" s="94">
        <f t="shared" si="28"/>
        <v>34.101104942876738</v>
      </c>
      <c r="L125" s="94">
        <f t="shared" si="28"/>
        <v>31.10990022383017</v>
      </c>
      <c r="M125" s="94">
        <f t="shared" si="28"/>
        <v>29.318734633655101</v>
      </c>
      <c r="N125" s="94">
        <f t="shared" si="7"/>
        <v>30.532482133919597</v>
      </c>
      <c r="O125" s="94">
        <f t="shared" si="8"/>
        <v>30.14183853252581</v>
      </c>
      <c r="P125" s="107"/>
      <c r="Q125" s="107"/>
      <c r="R125" s="107"/>
      <c r="S125" s="107"/>
      <c r="T125" s="107"/>
      <c r="U125" s="107"/>
      <c r="V125" s="107"/>
      <c r="W125" s="107"/>
      <c r="X125" s="107"/>
      <c r="Y125" s="107"/>
      <c r="Z125" s="107"/>
      <c r="AA125" s="107"/>
    </row>
    <row r="126" spans="1:27" x14ac:dyDescent="0.2">
      <c r="A126" s="83">
        <v>2017</v>
      </c>
      <c r="B126" s="94">
        <f t="shared" ref="B126:M126" si="29">(B28*100)/50/B91/2.20462</f>
        <v>27.608583386791839</v>
      </c>
      <c r="C126" s="94">
        <f t="shared" si="29"/>
        <v>28.651642281462284</v>
      </c>
      <c r="D126" s="94">
        <f t="shared" si="29"/>
        <v>29.975245119914341</v>
      </c>
      <c r="E126" s="94">
        <f t="shared" si="29"/>
        <v>31.522280592957397</v>
      </c>
      <c r="F126" s="94">
        <f t="shared" si="29"/>
        <v>36.151886143524933</v>
      </c>
      <c r="G126" s="94">
        <f t="shared" si="29"/>
        <v>40.350060780341487</v>
      </c>
      <c r="H126" s="94">
        <f t="shared" si="29"/>
        <v>40.086506750849885</v>
      </c>
      <c r="I126" s="94">
        <f t="shared" si="29"/>
        <v>40.176471568631406</v>
      </c>
      <c r="J126" s="94">
        <f t="shared" si="29"/>
        <v>41.493810862312998</v>
      </c>
      <c r="K126" s="94">
        <f t="shared" si="29"/>
        <v>38.133471426730146</v>
      </c>
      <c r="L126" s="94">
        <f t="shared" si="29"/>
        <v>38.164811794084024</v>
      </c>
      <c r="M126" s="94">
        <f t="shared" si="29"/>
        <v>37.029682148540871</v>
      </c>
      <c r="N126" s="94">
        <f t="shared" si="7"/>
        <v>35.778704404678471</v>
      </c>
      <c r="O126" s="94">
        <f t="shared" si="8"/>
        <v>34.212185607262384</v>
      </c>
      <c r="P126" s="107"/>
      <c r="Q126" s="107"/>
      <c r="R126" s="107"/>
      <c r="S126" s="107"/>
      <c r="T126" s="107"/>
      <c r="U126" s="107"/>
      <c r="V126" s="107"/>
      <c r="W126" s="107"/>
      <c r="X126" s="107"/>
      <c r="Y126" s="107"/>
      <c r="Z126" s="107"/>
      <c r="AA126" s="107"/>
    </row>
    <row r="127" spans="1:27" x14ac:dyDescent="0.2">
      <c r="A127" s="83">
        <v>2018</v>
      </c>
      <c r="B127" s="94">
        <f t="shared" ref="B127:M127" si="30">(B29*100)/50/B92/2.20462</f>
        <v>36.10121592996628</v>
      </c>
      <c r="C127" s="94">
        <f t="shared" si="30"/>
        <v>33.176672718263184</v>
      </c>
      <c r="D127" s="94">
        <f t="shared" si="30"/>
        <v>31.171107937139578</v>
      </c>
      <c r="E127" s="94">
        <f t="shared" si="30"/>
        <v>34.399608450793522</v>
      </c>
      <c r="F127" s="94">
        <f t="shared" si="30"/>
        <v>30.974462642643019</v>
      </c>
      <c r="G127" s="94">
        <f t="shared" si="30"/>
        <v>30.885671041344128</v>
      </c>
      <c r="H127" s="94">
        <f t="shared" si="30"/>
        <v>32.034091355000342</v>
      </c>
      <c r="I127" s="94">
        <f t="shared" si="30"/>
        <v>32.018153280271378</v>
      </c>
      <c r="J127" s="94">
        <f t="shared" si="30"/>
        <v>30.614196870868668</v>
      </c>
      <c r="K127" s="94">
        <f t="shared" si="30"/>
        <v>28.180899144236964</v>
      </c>
      <c r="L127" s="94">
        <f t="shared" si="30"/>
        <v>25.777864644940536</v>
      </c>
      <c r="M127" s="94">
        <f t="shared" si="30"/>
        <v>23.951236763982092</v>
      </c>
      <c r="N127" s="94">
        <f t="shared" ref="N127:N132" si="31">AVERAGE(B127:M127)</f>
        <v>30.773765064954144</v>
      </c>
      <c r="O127" s="94">
        <f t="shared" si="8"/>
        <v>33.725262132970435</v>
      </c>
      <c r="P127" s="107"/>
      <c r="Q127" s="107"/>
      <c r="R127" s="107"/>
      <c r="S127" s="107"/>
      <c r="T127" s="107"/>
      <c r="U127" s="107"/>
      <c r="V127" s="107"/>
      <c r="W127" s="107"/>
      <c r="X127" s="107"/>
      <c r="Y127" s="107"/>
      <c r="Z127" s="107"/>
      <c r="AA127" s="107"/>
    </row>
    <row r="128" spans="1:27" x14ac:dyDescent="0.2">
      <c r="A128" s="83">
        <v>2019</v>
      </c>
      <c r="B128" s="94">
        <f t="shared" ref="B128:M128" si="32">(B30*100)/50/B93/2.20462</f>
        <v>27.438367561341718</v>
      </c>
      <c r="C128" s="94">
        <f t="shared" si="32"/>
        <v>34.910157633673244</v>
      </c>
      <c r="D128" s="94">
        <f t="shared" si="32"/>
        <v>33.062157640503216</v>
      </c>
      <c r="E128" s="94">
        <f t="shared" si="32"/>
        <v>36.43266591361396</v>
      </c>
      <c r="F128" s="94">
        <f t="shared" si="32"/>
        <v>36.141227306568851</v>
      </c>
      <c r="G128" s="94">
        <f t="shared" si="32"/>
        <v>35.653765851565453</v>
      </c>
      <c r="H128" s="94">
        <f t="shared" si="32"/>
        <v>35.967432212395479</v>
      </c>
      <c r="I128" s="94">
        <f t="shared" si="32"/>
        <v>33.642680145543977</v>
      </c>
      <c r="J128" s="94">
        <f t="shared" si="32"/>
        <v>33.463818634007637</v>
      </c>
      <c r="K128" s="94">
        <f t="shared" si="32"/>
        <v>36.561101001235983</v>
      </c>
      <c r="L128" s="94">
        <f t="shared" si="32"/>
        <v>34.818462139167835</v>
      </c>
      <c r="M128" s="94">
        <f t="shared" si="32"/>
        <v>34.929389489269731</v>
      </c>
      <c r="N128" s="94">
        <f t="shared" si="31"/>
        <v>34.418435460740589</v>
      </c>
      <c r="O128" s="94">
        <f t="shared" si="8"/>
        <v>32.051856121031093</v>
      </c>
      <c r="P128" s="107"/>
      <c r="Q128" s="107"/>
      <c r="R128" s="107"/>
      <c r="S128" s="107"/>
      <c r="T128" s="107"/>
      <c r="U128" s="107"/>
      <c r="V128" s="107"/>
      <c r="W128" s="107"/>
      <c r="X128" s="107"/>
      <c r="Y128" s="107"/>
      <c r="Z128" s="107"/>
      <c r="AA128" s="107"/>
    </row>
    <row r="129" spans="1:27" x14ac:dyDescent="0.2">
      <c r="A129" s="83">
        <v>2020</v>
      </c>
      <c r="B129" s="94">
        <f>(B31*100)/50/B94/2.20462</f>
        <v>34.948163185915689</v>
      </c>
      <c r="C129" s="94">
        <f>(C31*100)/50/C94/2.20462</f>
        <v>35.262784564491263</v>
      </c>
      <c r="D129" s="94">
        <f>(D31*100)/50/D94/2.20462</f>
        <v>32.62723177686393</v>
      </c>
      <c r="E129" s="94">
        <f>(E31*100)/50/E94/2.20462</f>
        <v>33.42358326370227</v>
      </c>
      <c r="F129" s="94">
        <f>(F31*100)/50/F94/2.20462</f>
        <v>33.811606808093138</v>
      </c>
      <c r="G129" s="98" t="s">
        <v>23</v>
      </c>
      <c r="H129" s="94">
        <f t="shared" ref="H129:M133" si="33">(H31*100)/50/H94/2.20462</f>
        <v>37.846668508047991</v>
      </c>
      <c r="I129" s="94">
        <f t="shared" si="33"/>
        <v>38.025336935532536</v>
      </c>
      <c r="J129" s="94">
        <f t="shared" si="33"/>
        <v>39.175008654706545</v>
      </c>
      <c r="K129" s="94">
        <f t="shared" si="33"/>
        <v>39.122079370517568</v>
      </c>
      <c r="L129" s="94">
        <f t="shared" si="33"/>
        <v>38.81502594885152</v>
      </c>
      <c r="M129" s="94">
        <f t="shared" si="33"/>
        <v>38.77096323953095</v>
      </c>
      <c r="N129" s="94">
        <f t="shared" si="31"/>
        <v>36.529859296023034</v>
      </c>
      <c r="O129" s="94">
        <f t="shared" si="8"/>
        <v>35.58448512063881</v>
      </c>
      <c r="P129" s="107"/>
      <c r="Q129" s="107"/>
      <c r="R129" s="107"/>
      <c r="S129" s="107"/>
      <c r="T129" s="107"/>
      <c r="U129" s="107"/>
      <c r="V129" s="107"/>
      <c r="W129" s="107"/>
      <c r="X129" s="107"/>
      <c r="Y129" s="107"/>
      <c r="Z129" s="107"/>
      <c r="AA129" s="107"/>
    </row>
    <row r="130" spans="1:27" x14ac:dyDescent="0.2">
      <c r="A130" s="83">
        <v>2021</v>
      </c>
      <c r="B130" s="98" t="s">
        <v>23</v>
      </c>
      <c r="C130" s="94">
        <f t="shared" ref="C130:G134" si="34">(C32*100)/50/C95/2.20462</f>
        <v>37.774122249062358</v>
      </c>
      <c r="D130" s="94">
        <f t="shared" si="34"/>
        <v>36.099000423316959</v>
      </c>
      <c r="E130" s="94">
        <f t="shared" si="34"/>
        <v>37.418653303735162</v>
      </c>
      <c r="F130" s="94">
        <f t="shared" si="34"/>
        <v>37.289757143518081</v>
      </c>
      <c r="G130" s="94">
        <f t="shared" si="34"/>
        <v>37.020829679219993</v>
      </c>
      <c r="H130" s="94">
        <f t="shared" si="33"/>
        <v>35.680594576869929</v>
      </c>
      <c r="I130" s="94">
        <f t="shared" si="33"/>
        <v>34.281456241790352</v>
      </c>
      <c r="J130" s="94">
        <f t="shared" si="33"/>
        <v>33.774242794450018</v>
      </c>
      <c r="K130" s="94">
        <f t="shared" si="33"/>
        <v>31.883032932860349</v>
      </c>
      <c r="L130" s="94">
        <f t="shared" si="33"/>
        <v>32.871999729122415</v>
      </c>
      <c r="M130" s="94">
        <f t="shared" si="33"/>
        <v>33.406686426647205</v>
      </c>
      <c r="N130" s="94">
        <f t="shared" si="31"/>
        <v>35.227306863690259</v>
      </c>
      <c r="O130" s="94">
        <f t="shared" si="8"/>
        <v>36.913338633714808</v>
      </c>
      <c r="P130" s="107"/>
      <c r="Q130" s="107"/>
      <c r="R130" s="107"/>
      <c r="S130" s="107"/>
      <c r="T130" s="107"/>
      <c r="U130" s="107"/>
      <c r="V130" s="107"/>
      <c r="W130" s="107"/>
      <c r="X130" s="107"/>
      <c r="Y130" s="107"/>
      <c r="Z130" s="107"/>
      <c r="AA130" s="107"/>
    </row>
    <row r="131" spans="1:27" x14ac:dyDescent="0.2">
      <c r="A131" s="83">
        <v>2022</v>
      </c>
      <c r="B131" s="94">
        <f>(B33*100)/50/B96/2.20462</f>
        <v>33.757418011180086</v>
      </c>
      <c r="C131" s="94">
        <f t="shared" si="34"/>
        <v>32.494580275127149</v>
      </c>
      <c r="D131" s="98">
        <f t="shared" si="34"/>
        <v>36.50927917304832</v>
      </c>
      <c r="E131" s="98">
        <f t="shared" si="34"/>
        <v>35.914819549935203</v>
      </c>
      <c r="F131" s="98">
        <f t="shared" si="34"/>
        <v>36.133653281628575</v>
      </c>
      <c r="G131" s="98">
        <f t="shared" si="34"/>
        <v>36.631127973408958</v>
      </c>
      <c r="H131" s="98">
        <f t="shared" si="33"/>
        <v>36.668565916239366</v>
      </c>
      <c r="I131" s="98">
        <f t="shared" si="33"/>
        <v>37.208465640117005</v>
      </c>
      <c r="J131" s="98">
        <f t="shared" si="33"/>
        <v>40.572007427897304</v>
      </c>
      <c r="K131" s="98">
        <f t="shared" si="33"/>
        <v>45.034601867771087</v>
      </c>
      <c r="L131" s="98">
        <f t="shared" si="33"/>
        <v>45.914673717693958</v>
      </c>
      <c r="M131" s="98">
        <f t="shared" si="33"/>
        <v>45.098903065010781</v>
      </c>
      <c r="N131" s="98">
        <f t="shared" si="31"/>
        <v>38.494841324921488</v>
      </c>
      <c r="O131" s="98">
        <f>AVERAGE(K130:M130, B131:J131)</f>
        <v>35.337636361434328</v>
      </c>
    </row>
    <row r="132" spans="1:27" x14ac:dyDescent="0.2">
      <c r="A132" s="83">
        <v>2023</v>
      </c>
      <c r="B132" s="94">
        <f>(B34*100)/50/B97/2.20462</f>
        <v>45.914186932411397</v>
      </c>
      <c r="C132" s="98">
        <f t="shared" si="34"/>
        <v>45.947797369031527</v>
      </c>
      <c r="D132" s="98">
        <f t="shared" si="34"/>
        <v>47.768691863325209</v>
      </c>
      <c r="E132" s="98">
        <f t="shared" si="34"/>
        <v>51.653259802081365</v>
      </c>
      <c r="F132" s="98">
        <f t="shared" si="34"/>
        <v>56.424248547618738</v>
      </c>
      <c r="G132" s="98">
        <f t="shared" si="34"/>
        <v>62.504019306754429</v>
      </c>
      <c r="H132" s="98">
        <f t="shared" si="33"/>
        <v>62.561779168922236</v>
      </c>
      <c r="I132" s="98">
        <f t="shared" si="33"/>
        <v>60.798608521030992</v>
      </c>
      <c r="J132" s="98">
        <f t="shared" si="33"/>
        <v>73.864088297167001</v>
      </c>
      <c r="K132" s="98">
        <f t="shared" si="33"/>
        <v>76.619673762911447</v>
      </c>
      <c r="L132" s="98">
        <f t="shared" si="33"/>
        <v>75.468867392109232</v>
      </c>
      <c r="M132" s="98">
        <f t="shared" si="33"/>
        <v>67.830828272376664</v>
      </c>
      <c r="N132" s="98">
        <f t="shared" si="31"/>
        <v>60.613004102978358</v>
      </c>
      <c r="O132" s="98">
        <f>AVERAGE(K131:M131, B132:J132)</f>
        <v>53.623738204901549</v>
      </c>
      <c r="P132" s="94"/>
    </row>
    <row r="133" spans="1:27" x14ac:dyDescent="0.2">
      <c r="A133" s="83">
        <v>2024</v>
      </c>
      <c r="B133" s="98">
        <f>(B35*100)/50/B98/2.20462</f>
        <v>59.405494214508082</v>
      </c>
      <c r="C133" s="98">
        <f t="shared" si="34"/>
        <v>65.129591276633221</v>
      </c>
      <c r="D133" s="98">
        <f t="shared" si="34"/>
        <v>65.566281514787349</v>
      </c>
      <c r="E133" s="98">
        <f t="shared" si="34"/>
        <v>61.259125250551563</v>
      </c>
      <c r="F133" s="98">
        <f t="shared" si="34"/>
        <v>59.105193210194003</v>
      </c>
      <c r="G133" s="98">
        <f t="shared" si="34"/>
        <v>52.21107527678874</v>
      </c>
      <c r="H133" s="98">
        <f t="shared" si="33"/>
        <v>48.640573904361929</v>
      </c>
      <c r="I133" s="98">
        <f t="shared" si="33"/>
        <v>42.524187128853541</v>
      </c>
      <c r="J133" s="98">
        <f t="shared" si="33"/>
        <v>40.513170712138489</v>
      </c>
      <c r="K133" s="98">
        <f t="shared" si="33"/>
        <v>41.689058281495932</v>
      </c>
      <c r="L133" s="98">
        <f t="shared" si="33"/>
        <v>36.847674561363256</v>
      </c>
      <c r="M133" s="98">
        <f t="shared" si="33"/>
        <v>40.957145520131263</v>
      </c>
      <c r="N133" s="98">
        <f>AVERAGE(B133:M133)</f>
        <v>51.154047570983948</v>
      </c>
      <c r="O133" s="98">
        <f>AVERAGE(K132:M132, B133:J133)</f>
        <v>59.522838493017851</v>
      </c>
    </row>
    <row r="134" spans="1:27" x14ac:dyDescent="0.2">
      <c r="A134" s="173">
        <v>2025</v>
      </c>
      <c r="B134" s="180">
        <f>(B36*100)/50/B99/2.20462</f>
        <v>38.754632565706807</v>
      </c>
      <c r="C134" s="180">
        <f>(C36*100)/50/C99/2.20462</f>
        <v>39.017834838943756</v>
      </c>
      <c r="D134" s="174">
        <f t="shared" si="34"/>
        <v>40.251085878962542</v>
      </c>
      <c r="E134" s="174">
        <f t="shared" si="34"/>
        <v>39.301870884193598</v>
      </c>
      <c r="F134" s="174">
        <f t="shared" si="34"/>
        <v>36.782817485800862</v>
      </c>
      <c r="G134" s="174" t="s">
        <v>23</v>
      </c>
      <c r="H134" s="174" t="s">
        <v>23</v>
      </c>
      <c r="I134" s="174" t="s">
        <v>23</v>
      </c>
      <c r="J134" s="174" t="s">
        <v>23</v>
      </c>
      <c r="K134" s="174" t="s">
        <v>23</v>
      </c>
      <c r="L134" s="174" t="s">
        <v>23</v>
      </c>
      <c r="M134" s="174" t="s">
        <v>23</v>
      </c>
      <c r="N134" s="174" t="s">
        <v>23</v>
      </c>
      <c r="O134" s="174" t="s">
        <v>23</v>
      </c>
    </row>
    <row r="135" spans="1:27" x14ac:dyDescent="0.2">
      <c r="A135" s="83" t="s">
        <v>264</v>
      </c>
      <c r="P135" s="94"/>
    </row>
    <row r="136" spans="1:27" x14ac:dyDescent="0.2">
      <c r="A136" s="83" t="s">
        <v>263</v>
      </c>
    </row>
    <row r="137" spans="1:27" x14ac:dyDescent="0.2">
      <c r="A137" s="83" t="s">
        <v>269</v>
      </c>
    </row>
    <row r="138" spans="1:27" x14ac:dyDescent="0.2">
      <c r="A138" s="83" t="s">
        <v>326</v>
      </c>
    </row>
    <row r="139" spans="1:27" x14ac:dyDescent="0.2">
      <c r="A139" s="9" t="s">
        <v>380</v>
      </c>
    </row>
    <row r="140" spans="1:27" x14ac:dyDescent="0.2">
      <c r="A140" s="9" t="s">
        <v>270</v>
      </c>
      <c r="P140" s="94"/>
      <c r="Q140" s="94"/>
      <c r="R140" s="94"/>
      <c r="S140" s="94"/>
      <c r="T140" s="94"/>
      <c r="U140" s="94"/>
      <c r="V140" s="94"/>
      <c r="W140" s="94"/>
      <c r="X140" s="94"/>
      <c r="Y140" s="94"/>
      <c r="Z140" s="94"/>
      <c r="AA140" s="94"/>
    </row>
    <row r="141" spans="1:27" x14ac:dyDescent="0.2">
      <c r="A141" s="102"/>
      <c r="P141" s="94"/>
      <c r="Q141" s="94"/>
      <c r="R141" s="94"/>
      <c r="S141" s="94"/>
      <c r="T141" s="94"/>
      <c r="U141" s="94"/>
      <c r="V141" s="94"/>
      <c r="W141" s="94"/>
      <c r="X141" s="94"/>
      <c r="Y141" s="94"/>
      <c r="Z141" s="94"/>
      <c r="AA141" s="94"/>
    </row>
    <row r="142" spans="1:27" x14ac:dyDescent="0.2">
      <c r="A142" s="102"/>
      <c r="P142" s="94"/>
      <c r="Q142" s="94"/>
      <c r="R142" s="94"/>
      <c r="S142" s="94"/>
      <c r="T142" s="94"/>
      <c r="U142" s="94"/>
      <c r="V142" s="94"/>
      <c r="W142" s="94"/>
      <c r="X142" s="94"/>
      <c r="Y142" s="94"/>
      <c r="Z142" s="94"/>
      <c r="AA142" s="94"/>
    </row>
    <row r="143" spans="1:27" x14ac:dyDescent="0.2">
      <c r="P143" s="94"/>
      <c r="Q143" s="94"/>
      <c r="R143" s="94"/>
      <c r="S143" s="94"/>
      <c r="T143" s="94"/>
      <c r="U143" s="94"/>
      <c r="V143" s="94"/>
      <c r="W143" s="94"/>
      <c r="X143" s="94"/>
      <c r="Y143" s="94"/>
      <c r="Z143" s="94"/>
      <c r="AA143" s="94"/>
    </row>
    <row r="144" spans="1:27" x14ac:dyDescent="0.2">
      <c r="P144" s="94"/>
      <c r="Q144" s="94"/>
      <c r="R144" s="94"/>
      <c r="S144" s="94"/>
      <c r="T144" s="94"/>
      <c r="U144" s="94"/>
      <c r="V144" s="94"/>
      <c r="W144" s="94"/>
      <c r="X144" s="94"/>
      <c r="Y144" s="94"/>
      <c r="Z144" s="94"/>
      <c r="AA144" s="94"/>
    </row>
    <row r="145" spans="16:27" x14ac:dyDescent="0.2">
      <c r="P145" s="94"/>
      <c r="Q145" s="94"/>
      <c r="R145" s="94"/>
      <c r="S145" s="94"/>
      <c r="T145" s="94"/>
      <c r="U145" s="94"/>
      <c r="V145" s="94"/>
      <c r="W145" s="94"/>
      <c r="X145" s="94"/>
      <c r="Y145" s="94"/>
      <c r="Z145" s="94"/>
      <c r="AA145" s="94"/>
    </row>
    <row r="146" spans="16:27" x14ac:dyDescent="0.2">
      <c r="P146" s="94"/>
      <c r="Q146" s="94"/>
      <c r="R146" s="94"/>
      <c r="S146" s="94"/>
      <c r="T146" s="94"/>
      <c r="U146" s="94"/>
      <c r="V146" s="94"/>
      <c r="W146" s="94"/>
      <c r="X146" s="94"/>
      <c r="Y146" s="94"/>
      <c r="Z146" s="94"/>
      <c r="AA146" s="94"/>
    </row>
    <row r="147" spans="16:27" x14ac:dyDescent="0.2">
      <c r="P147" s="94"/>
      <c r="Q147" s="94"/>
      <c r="R147" s="94"/>
      <c r="S147" s="94"/>
      <c r="T147" s="94"/>
      <c r="U147" s="94"/>
      <c r="V147" s="94"/>
      <c r="W147" s="94"/>
      <c r="X147" s="94"/>
      <c r="Y147" s="94"/>
      <c r="Z147" s="94"/>
      <c r="AA147" s="94"/>
    </row>
    <row r="148" spans="16:27" x14ac:dyDescent="0.2">
      <c r="P148" s="94"/>
      <c r="Q148" s="94"/>
      <c r="R148" s="94"/>
      <c r="S148" s="94"/>
      <c r="T148" s="94"/>
      <c r="U148" s="94"/>
      <c r="V148" s="94"/>
      <c r="W148" s="94"/>
      <c r="X148" s="94"/>
      <c r="Y148" s="94"/>
      <c r="Z148" s="94"/>
      <c r="AA148" s="94"/>
    </row>
    <row r="149" spans="16:27" x14ac:dyDescent="0.2">
      <c r="P149" s="94"/>
      <c r="Q149" s="94"/>
      <c r="R149" s="94"/>
      <c r="S149" s="94"/>
      <c r="T149" s="94"/>
      <c r="U149" s="94"/>
      <c r="V149" s="94"/>
      <c r="W149" s="94"/>
      <c r="X149" s="94"/>
      <c r="Y149" s="94"/>
      <c r="Z149" s="94"/>
      <c r="AA149" s="94"/>
    </row>
    <row r="150" spans="16:27" x14ac:dyDescent="0.2">
      <c r="P150" s="94"/>
      <c r="Q150" s="94"/>
      <c r="R150" s="94"/>
      <c r="S150" s="94"/>
      <c r="T150" s="94"/>
      <c r="U150" s="94"/>
      <c r="V150" s="94"/>
      <c r="W150" s="94"/>
      <c r="X150" s="94"/>
      <c r="Y150" s="94"/>
      <c r="Z150" s="94"/>
      <c r="AA150" s="94"/>
    </row>
    <row r="151" spans="16:27" x14ac:dyDescent="0.2">
      <c r="P151" s="94"/>
      <c r="Q151" s="94"/>
      <c r="R151" s="94"/>
      <c r="S151" s="94"/>
      <c r="T151" s="94"/>
      <c r="U151" s="94"/>
      <c r="V151" s="94"/>
      <c r="W151" s="94"/>
      <c r="X151" s="94"/>
      <c r="Y151" s="94"/>
      <c r="Z151" s="94"/>
      <c r="AA151" s="94"/>
    </row>
    <row r="152" spans="16:27" x14ac:dyDescent="0.2">
      <c r="P152" s="94"/>
      <c r="Q152" s="94"/>
      <c r="R152" s="94"/>
      <c r="S152" s="94"/>
      <c r="T152" s="94"/>
      <c r="U152" s="94"/>
      <c r="V152" s="94"/>
      <c r="W152" s="94"/>
      <c r="X152" s="94"/>
      <c r="Y152" s="94"/>
      <c r="Z152" s="94"/>
      <c r="AA152" s="94"/>
    </row>
    <row r="153" spans="16:27" x14ac:dyDescent="0.2">
      <c r="P153" s="94"/>
      <c r="Q153" s="94"/>
      <c r="R153" s="94"/>
      <c r="S153" s="94"/>
      <c r="T153" s="94"/>
      <c r="U153" s="94"/>
      <c r="V153" s="94"/>
      <c r="W153" s="94"/>
      <c r="X153" s="94"/>
      <c r="Y153" s="94"/>
      <c r="Z153" s="94"/>
      <c r="AA153" s="94"/>
    </row>
    <row r="154" spans="16:27" x14ac:dyDescent="0.2">
      <c r="P154" s="94"/>
      <c r="Q154" s="94"/>
      <c r="R154" s="94"/>
      <c r="S154" s="94"/>
      <c r="T154" s="94"/>
      <c r="U154" s="94"/>
      <c r="V154" s="94"/>
      <c r="W154" s="94"/>
      <c r="X154" s="94"/>
      <c r="Y154" s="94"/>
      <c r="Z154" s="94"/>
      <c r="AA154" s="94"/>
    </row>
    <row r="155" spans="16:27" x14ac:dyDescent="0.2">
      <c r="P155" s="94"/>
      <c r="Q155" s="94"/>
      <c r="R155" s="94"/>
      <c r="S155" s="94"/>
      <c r="T155" s="94"/>
      <c r="U155" s="94"/>
      <c r="V155" s="94"/>
      <c r="W155" s="94"/>
      <c r="X155" s="94"/>
      <c r="Y155" s="94"/>
      <c r="Z155" s="94"/>
      <c r="AA155" s="94"/>
    </row>
    <row r="156" spans="16:27" x14ac:dyDescent="0.2">
      <c r="P156" s="94"/>
      <c r="Q156" s="94"/>
      <c r="R156" s="94"/>
      <c r="S156" s="94"/>
      <c r="T156" s="94"/>
      <c r="U156" s="94"/>
      <c r="V156" s="94"/>
      <c r="W156" s="94"/>
      <c r="X156" s="94"/>
      <c r="Y156" s="94"/>
      <c r="Z156" s="94"/>
      <c r="AA156" s="94"/>
    </row>
    <row r="157" spans="16:27" x14ac:dyDescent="0.2">
      <c r="P157" s="94"/>
      <c r="Q157" s="94"/>
      <c r="R157" s="94"/>
      <c r="S157" s="94"/>
      <c r="T157" s="94"/>
      <c r="U157" s="94"/>
      <c r="V157" s="94"/>
      <c r="W157" s="94"/>
      <c r="X157" s="94"/>
      <c r="Y157" s="94"/>
      <c r="Z157" s="94"/>
      <c r="AA157" s="94"/>
    </row>
    <row r="158" spans="16:27" x14ac:dyDescent="0.2">
      <c r="P158" s="94"/>
      <c r="Q158" s="94"/>
      <c r="R158" s="94"/>
      <c r="S158" s="94"/>
      <c r="T158" s="94"/>
      <c r="U158" s="94"/>
      <c r="V158" s="94"/>
      <c r="W158" s="94"/>
      <c r="X158" s="94"/>
      <c r="Y158" s="94"/>
      <c r="Z158" s="94"/>
      <c r="AA158" s="94"/>
    </row>
    <row r="159" spans="16:27" x14ac:dyDescent="0.2">
      <c r="P159" s="94"/>
      <c r="Q159" s="94"/>
      <c r="R159" s="94"/>
      <c r="S159" s="94"/>
      <c r="T159" s="94"/>
      <c r="U159" s="94"/>
      <c r="V159" s="94"/>
      <c r="W159" s="94"/>
      <c r="X159" s="94"/>
      <c r="Y159" s="94"/>
      <c r="Z159" s="94"/>
      <c r="AA159" s="94"/>
    </row>
    <row r="160" spans="16:27" x14ac:dyDescent="0.2">
      <c r="P160" s="94"/>
      <c r="Q160" s="94"/>
      <c r="R160" s="94"/>
      <c r="S160" s="94"/>
      <c r="T160" s="94"/>
      <c r="U160" s="94"/>
      <c r="V160" s="94"/>
      <c r="W160" s="94"/>
      <c r="X160" s="94"/>
      <c r="Y160" s="94"/>
      <c r="Z160" s="94"/>
      <c r="AA160" s="94"/>
    </row>
    <row r="161" spans="16:27" x14ac:dyDescent="0.2">
      <c r="P161" s="94"/>
      <c r="Q161" s="94"/>
      <c r="R161" s="94"/>
      <c r="S161" s="94"/>
      <c r="T161" s="94"/>
      <c r="U161" s="94"/>
      <c r="V161" s="94"/>
      <c r="W161" s="94"/>
      <c r="X161" s="94"/>
      <c r="Y161" s="94"/>
      <c r="Z161" s="94"/>
      <c r="AA161" s="94"/>
    </row>
    <row r="162" spans="16:27" x14ac:dyDescent="0.2">
      <c r="P162" s="94"/>
      <c r="Q162" s="94"/>
      <c r="R162" s="94"/>
      <c r="S162" s="94"/>
      <c r="T162" s="94"/>
      <c r="U162" s="94"/>
      <c r="V162" s="94"/>
      <c r="W162" s="94"/>
      <c r="X162" s="94"/>
      <c r="Y162" s="94"/>
      <c r="Z162" s="94"/>
      <c r="AA162" s="94"/>
    </row>
    <row r="163" spans="16:27" x14ac:dyDescent="0.2">
      <c r="P163" s="94"/>
      <c r="Q163" s="94"/>
      <c r="R163" s="94"/>
      <c r="S163" s="94"/>
      <c r="T163" s="94"/>
      <c r="U163" s="94"/>
      <c r="V163" s="94"/>
      <c r="W163" s="94"/>
      <c r="X163" s="94"/>
      <c r="Y163" s="94"/>
      <c r="Z163" s="94"/>
      <c r="AA163" s="94"/>
    </row>
    <row r="164" spans="16:27" x14ac:dyDescent="0.2">
      <c r="P164" s="94"/>
      <c r="Q164" s="94"/>
      <c r="R164" s="94"/>
      <c r="S164" s="94"/>
      <c r="T164" s="94"/>
      <c r="U164" s="94"/>
      <c r="V164" s="94"/>
      <c r="W164" s="94"/>
      <c r="X164" s="94"/>
      <c r="Y164" s="94"/>
      <c r="Z164" s="94"/>
      <c r="AA164" s="94"/>
    </row>
    <row r="165" spans="16:27" x14ac:dyDescent="0.2">
      <c r="P165" s="94"/>
      <c r="Q165" s="94"/>
      <c r="R165" s="94"/>
      <c r="S165" s="94"/>
      <c r="T165" s="94"/>
      <c r="U165" s="94"/>
      <c r="V165" s="94"/>
      <c r="W165" s="94"/>
      <c r="X165" s="94"/>
      <c r="Y165" s="94"/>
      <c r="Z165" s="94"/>
      <c r="AA165" s="94"/>
    </row>
    <row r="166" spans="16:27" x14ac:dyDescent="0.2">
      <c r="P166" s="94"/>
      <c r="Q166" s="94"/>
      <c r="R166" s="94"/>
      <c r="S166" s="94"/>
      <c r="T166" s="94"/>
      <c r="U166" s="94"/>
      <c r="V166" s="94"/>
      <c r="W166" s="94"/>
      <c r="X166" s="94"/>
      <c r="Y166" s="94"/>
      <c r="Z166" s="94"/>
      <c r="AA166" s="94"/>
    </row>
    <row r="167" spans="16:27" x14ac:dyDescent="0.2">
      <c r="P167" s="94"/>
      <c r="Q167" s="94"/>
      <c r="R167" s="94"/>
      <c r="S167" s="94"/>
      <c r="T167" s="94"/>
      <c r="U167" s="94"/>
      <c r="V167" s="94"/>
      <c r="W167" s="94"/>
      <c r="X167" s="94"/>
      <c r="Y167" s="94"/>
      <c r="Z167" s="94"/>
      <c r="AA167" s="94"/>
    </row>
  </sheetData>
  <pageMargins left="0.75" right="0.75" top="1" bottom="1" header="0.5" footer="0.5"/>
  <pageSetup scale="39" orientation="landscape" r:id="rId1"/>
  <headerFooter alignWithMargins="0"/>
  <ignoredErrors>
    <ignoredError sqref="N23:O34 N6:O22 N41:O52 N53:O63"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71857-8C50-4BE9-8B32-AA6CC1016B05}">
  <sheetPr codeName="Sheet19">
    <pageSetUpPr fitToPage="1"/>
  </sheetPr>
  <dimension ref="A1:AA167"/>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ColWidth="9.140625" defaultRowHeight="11.25" x14ac:dyDescent="0.2"/>
  <cols>
    <col min="1" max="1" width="9.140625" style="83"/>
    <col min="2" max="15" width="9.140625" style="94" customWidth="1"/>
    <col min="16" max="16384" width="9.140625" style="12"/>
  </cols>
  <sheetData>
    <row r="1" spans="1:16" x14ac:dyDescent="0.2">
      <c r="A1" s="191" t="s">
        <v>372</v>
      </c>
      <c r="B1" s="192"/>
      <c r="C1" s="192"/>
      <c r="D1" s="192"/>
      <c r="E1" s="192"/>
      <c r="F1" s="192"/>
      <c r="G1" s="192"/>
      <c r="H1" s="192"/>
      <c r="I1" s="192"/>
      <c r="J1" s="192"/>
      <c r="K1" s="192"/>
      <c r="L1" s="192"/>
      <c r="M1" s="192"/>
      <c r="N1" s="192"/>
      <c r="O1" s="192"/>
    </row>
    <row r="2" spans="1:16" x14ac:dyDescent="0.2">
      <c r="B2" s="100"/>
      <c r="C2" s="100"/>
      <c r="D2" s="100"/>
      <c r="E2" s="100"/>
      <c r="F2" s="100"/>
      <c r="G2" s="100"/>
      <c r="H2" s="100"/>
      <c r="I2" s="100"/>
      <c r="J2" s="100"/>
      <c r="K2" s="100"/>
      <c r="L2" s="100"/>
      <c r="M2" s="100"/>
      <c r="N2" s="100"/>
      <c r="O2" s="100"/>
    </row>
    <row r="3" spans="1:16" x14ac:dyDescent="0.2">
      <c r="B3" s="101"/>
      <c r="C3" s="101"/>
      <c r="D3" s="101"/>
      <c r="E3" s="101"/>
      <c r="F3" s="101"/>
      <c r="G3" s="101"/>
      <c r="H3" s="100" t="s">
        <v>378</v>
      </c>
      <c r="I3" s="101"/>
      <c r="J3" s="101"/>
      <c r="K3" s="101"/>
      <c r="L3" s="101"/>
      <c r="M3" s="101"/>
      <c r="N3" s="101"/>
      <c r="O3" s="101"/>
    </row>
    <row r="4" spans="1:16" x14ac:dyDescent="0.2">
      <c r="B4" s="98" t="s">
        <v>225</v>
      </c>
      <c r="C4" s="98" t="s">
        <v>226</v>
      </c>
      <c r="D4" s="98" t="s">
        <v>227</v>
      </c>
      <c r="E4" s="98" t="s">
        <v>228</v>
      </c>
      <c r="F4" s="98" t="s">
        <v>229</v>
      </c>
      <c r="G4" s="98" t="s">
        <v>230</v>
      </c>
      <c r="H4" s="98" t="s">
        <v>231</v>
      </c>
      <c r="I4" s="98" t="s">
        <v>232</v>
      </c>
      <c r="J4" s="98" t="s">
        <v>233</v>
      </c>
      <c r="K4" s="98" t="s">
        <v>234</v>
      </c>
      <c r="L4" s="98" t="s">
        <v>235</v>
      </c>
      <c r="M4" s="98" t="s">
        <v>236</v>
      </c>
      <c r="N4" s="98" t="s">
        <v>237</v>
      </c>
      <c r="O4" s="98" t="s">
        <v>35</v>
      </c>
    </row>
    <row r="5" spans="1:16" x14ac:dyDescent="0.2">
      <c r="A5" s="83">
        <v>1994</v>
      </c>
      <c r="B5" s="94">
        <v>101.83</v>
      </c>
      <c r="C5" s="94">
        <v>101.83</v>
      </c>
      <c r="D5" s="94">
        <v>101.83</v>
      </c>
      <c r="E5" s="94">
        <v>101.83</v>
      </c>
      <c r="F5" s="94">
        <v>101.83</v>
      </c>
      <c r="G5" s="94">
        <v>101.83</v>
      </c>
      <c r="H5" s="94">
        <v>101.83</v>
      </c>
      <c r="I5" s="94">
        <v>101.83</v>
      </c>
      <c r="J5" s="94">
        <v>101.83</v>
      </c>
      <c r="K5" s="94">
        <v>101.83</v>
      </c>
      <c r="L5" s="94">
        <v>101.84700000000001</v>
      </c>
      <c r="M5" s="94">
        <v>102</v>
      </c>
      <c r="N5" s="94">
        <v>101.84558333333335</v>
      </c>
      <c r="O5" s="94">
        <v>99.311541666666685</v>
      </c>
      <c r="P5" s="94"/>
    </row>
    <row r="6" spans="1:16" x14ac:dyDescent="0.2">
      <c r="A6" s="83">
        <v>1995</v>
      </c>
      <c r="B6" s="94">
        <v>102</v>
      </c>
      <c r="C6" s="94">
        <v>110.4645</v>
      </c>
      <c r="D6" s="94">
        <v>117.8</v>
      </c>
      <c r="E6" s="94">
        <v>118.19</v>
      </c>
      <c r="F6" s="94">
        <v>122.849</v>
      </c>
      <c r="G6" s="94">
        <v>129.30000000000001</v>
      </c>
      <c r="H6" s="94">
        <v>129.30000000000001</v>
      </c>
      <c r="I6" s="94">
        <v>132.149</v>
      </c>
      <c r="J6" s="94">
        <v>154.32550000000001</v>
      </c>
      <c r="K6" s="94">
        <v>154.74700000000001</v>
      </c>
      <c r="L6" s="94">
        <v>159.83500000000001</v>
      </c>
      <c r="M6" s="94">
        <v>164.9785</v>
      </c>
      <c r="N6" s="94">
        <f>AVERAGE(B6:M6)</f>
        <v>132.99487500000001</v>
      </c>
      <c r="O6" s="94">
        <f>AVERAGE(K5:M5, B6:J6)</f>
        <v>118.50458333333331</v>
      </c>
      <c r="P6" s="94"/>
    </row>
    <row r="7" spans="1:16" x14ac:dyDescent="0.2">
      <c r="A7" s="83">
        <v>1996</v>
      </c>
      <c r="B7" s="94">
        <v>161.26</v>
      </c>
      <c r="C7" s="94">
        <v>167.01</v>
      </c>
      <c r="D7" s="94">
        <v>177.07</v>
      </c>
      <c r="E7" s="94">
        <v>179.04</v>
      </c>
      <c r="F7" s="94">
        <v>178.82</v>
      </c>
      <c r="G7" s="94">
        <v>181.29</v>
      </c>
      <c r="H7" s="94">
        <v>183.36</v>
      </c>
      <c r="I7" s="94">
        <v>186.3</v>
      </c>
      <c r="J7" s="94">
        <v>188.39</v>
      </c>
      <c r="K7" s="94">
        <v>187.66</v>
      </c>
      <c r="L7" s="94">
        <v>186.4</v>
      </c>
      <c r="M7" s="94">
        <v>186.42</v>
      </c>
      <c r="N7" s="94">
        <f t="shared" ref="N7:N29" si="0">AVERAGE(B7:M7)</f>
        <v>180.25166666666667</v>
      </c>
      <c r="O7" s="94">
        <f t="shared" ref="O7:O29" si="1">AVERAGE(K6:M6, B7:J7)</f>
        <v>173.508375</v>
      </c>
      <c r="P7" s="94"/>
    </row>
    <row r="8" spans="1:16" x14ac:dyDescent="0.2">
      <c r="A8" s="83">
        <v>1997</v>
      </c>
      <c r="B8" s="94">
        <v>194.96</v>
      </c>
      <c r="C8" s="94">
        <v>216.67</v>
      </c>
      <c r="D8" s="94">
        <v>216.01</v>
      </c>
      <c r="E8" s="94">
        <v>215.62</v>
      </c>
      <c r="F8" s="94">
        <v>211.4</v>
      </c>
      <c r="G8" s="94">
        <v>211.37</v>
      </c>
      <c r="H8" s="94">
        <v>213.08</v>
      </c>
      <c r="I8" s="94">
        <v>211.71</v>
      </c>
      <c r="J8" s="94">
        <v>210.68</v>
      </c>
      <c r="K8" s="94">
        <v>206.09</v>
      </c>
      <c r="L8" s="94">
        <v>206.63</v>
      </c>
      <c r="M8" s="94">
        <v>204.38</v>
      </c>
      <c r="N8" s="94">
        <f t="shared" si="0"/>
        <v>209.88333333333335</v>
      </c>
      <c r="O8" s="94">
        <f t="shared" si="1"/>
        <v>205.16499999999996</v>
      </c>
      <c r="P8" s="94"/>
    </row>
    <row r="9" spans="1:16" x14ac:dyDescent="0.2">
      <c r="A9" s="83">
        <v>1998</v>
      </c>
      <c r="B9" s="94">
        <v>209.08</v>
      </c>
      <c r="C9" s="94">
        <v>207.25</v>
      </c>
      <c r="D9" s="94">
        <v>202.34</v>
      </c>
      <c r="E9" s="94">
        <v>198.37</v>
      </c>
      <c r="F9" s="94">
        <v>205.43</v>
      </c>
      <c r="G9" s="94">
        <v>209.93</v>
      </c>
      <c r="H9" s="94">
        <v>212.25</v>
      </c>
      <c r="I9" s="94">
        <v>229.75</v>
      </c>
      <c r="J9" s="94">
        <v>229.88</v>
      </c>
      <c r="K9" s="94">
        <v>244.41</v>
      </c>
      <c r="L9" s="94">
        <v>250.01</v>
      </c>
      <c r="M9" s="94">
        <v>246.63</v>
      </c>
      <c r="N9" s="94">
        <f t="shared" si="0"/>
        <v>220.44416666666666</v>
      </c>
      <c r="O9" s="94">
        <f t="shared" si="1"/>
        <v>210.11500000000001</v>
      </c>
      <c r="P9" s="94"/>
    </row>
    <row r="10" spans="1:16" x14ac:dyDescent="0.2">
      <c r="A10" s="83">
        <v>1999</v>
      </c>
      <c r="B10" s="94">
        <v>250.22</v>
      </c>
      <c r="C10" s="94">
        <v>251.28</v>
      </c>
      <c r="D10" s="94">
        <v>241.93</v>
      </c>
      <c r="E10" s="94">
        <v>239</v>
      </c>
      <c r="F10" s="94">
        <v>233.35</v>
      </c>
      <c r="G10" s="94">
        <v>242.83</v>
      </c>
      <c r="H10" s="94">
        <v>251.83</v>
      </c>
      <c r="I10" s="94">
        <v>243.62</v>
      </c>
      <c r="J10" s="94">
        <v>239.71</v>
      </c>
      <c r="K10" s="94">
        <v>271.33</v>
      </c>
      <c r="L10" s="94">
        <v>267.38</v>
      </c>
      <c r="M10" s="94">
        <v>263.02</v>
      </c>
      <c r="N10" s="94">
        <f t="shared" si="0"/>
        <v>249.625</v>
      </c>
      <c r="O10" s="94">
        <f t="shared" si="1"/>
        <v>244.5683333333333</v>
      </c>
      <c r="P10" s="94"/>
    </row>
    <row r="11" spans="1:16" x14ac:dyDescent="0.2">
      <c r="A11" s="83">
        <v>2000</v>
      </c>
      <c r="B11" s="94">
        <v>259.02</v>
      </c>
      <c r="C11" s="94">
        <v>252.5</v>
      </c>
      <c r="D11" s="94">
        <v>250.11</v>
      </c>
      <c r="E11" s="94">
        <v>248.45</v>
      </c>
      <c r="F11" s="94">
        <v>245.58</v>
      </c>
      <c r="G11" s="94">
        <v>237.48</v>
      </c>
      <c r="H11" s="94">
        <v>244.47</v>
      </c>
      <c r="I11" s="94">
        <v>246.61</v>
      </c>
      <c r="J11" s="94">
        <v>245.91</v>
      </c>
      <c r="K11" s="94">
        <v>245.09</v>
      </c>
      <c r="L11" s="94">
        <v>259.57</v>
      </c>
      <c r="M11" s="94">
        <v>271.48</v>
      </c>
      <c r="N11" s="94">
        <f t="shared" si="0"/>
        <v>250.52250000000001</v>
      </c>
      <c r="O11" s="94">
        <f t="shared" si="1"/>
        <v>252.655</v>
      </c>
      <c r="P11" s="94"/>
    </row>
    <row r="12" spans="1:16" x14ac:dyDescent="0.2">
      <c r="A12" s="83">
        <v>2001</v>
      </c>
      <c r="B12" s="94">
        <v>276.98</v>
      </c>
      <c r="C12" s="94">
        <v>274.56</v>
      </c>
      <c r="D12" s="94">
        <v>266.54000000000002</v>
      </c>
      <c r="E12" s="94">
        <v>256.02999999999997</v>
      </c>
      <c r="F12" s="94">
        <v>250.26</v>
      </c>
      <c r="G12" s="94">
        <v>256.89999999999998</v>
      </c>
      <c r="H12" s="94">
        <v>260.85000000000002</v>
      </c>
      <c r="I12" s="94">
        <v>261.87</v>
      </c>
      <c r="J12" s="94">
        <v>276.33</v>
      </c>
      <c r="K12" s="94">
        <v>279.72000000000003</v>
      </c>
      <c r="L12" s="94">
        <v>277.48</v>
      </c>
      <c r="M12" s="94">
        <v>274.20999999999998</v>
      </c>
      <c r="N12" s="94">
        <f t="shared" si="0"/>
        <v>267.64416666666665</v>
      </c>
      <c r="O12" s="94">
        <f t="shared" si="1"/>
        <v>263.0383333333333</v>
      </c>
      <c r="P12" s="94"/>
    </row>
    <row r="13" spans="1:16" x14ac:dyDescent="0.2">
      <c r="A13" s="83">
        <v>2002</v>
      </c>
      <c r="B13" s="94">
        <v>288.39999999999998</v>
      </c>
      <c r="C13" s="94">
        <v>283.56</v>
      </c>
      <c r="D13" s="94">
        <v>284.02999999999997</v>
      </c>
      <c r="E13" s="94">
        <v>280.56</v>
      </c>
      <c r="F13" s="94">
        <v>278.54000000000002</v>
      </c>
      <c r="G13" s="94">
        <v>279.33999999999997</v>
      </c>
      <c r="H13" s="94">
        <v>285.98</v>
      </c>
      <c r="I13" s="94">
        <v>292.64</v>
      </c>
      <c r="J13" s="94">
        <v>298.51</v>
      </c>
      <c r="K13" s="94">
        <v>303.08999999999997</v>
      </c>
      <c r="L13" s="94">
        <v>306.89999999999998</v>
      </c>
      <c r="M13" s="94">
        <v>309.5</v>
      </c>
      <c r="N13" s="94">
        <f t="shared" si="0"/>
        <v>290.92083333333329</v>
      </c>
      <c r="O13" s="94">
        <f t="shared" si="1"/>
        <v>283.58083333333337</v>
      </c>
      <c r="P13" s="94"/>
    </row>
    <row r="14" spans="1:16" x14ac:dyDescent="0.2">
      <c r="A14" s="83">
        <v>2003</v>
      </c>
      <c r="B14" s="94">
        <v>310.81</v>
      </c>
      <c r="C14" s="94">
        <v>310.73</v>
      </c>
      <c r="D14" s="94">
        <v>308.13</v>
      </c>
      <c r="E14" s="94">
        <v>313.2</v>
      </c>
      <c r="F14" s="94">
        <v>315.26</v>
      </c>
      <c r="G14" s="94">
        <v>320.36</v>
      </c>
      <c r="H14" s="94">
        <v>334.24</v>
      </c>
      <c r="I14" s="94">
        <v>339.84</v>
      </c>
      <c r="J14" s="94">
        <v>363</v>
      </c>
      <c r="K14" s="94">
        <v>360</v>
      </c>
      <c r="L14" s="94">
        <v>365</v>
      </c>
      <c r="M14" s="94">
        <v>360</v>
      </c>
      <c r="N14" s="94">
        <f t="shared" si="0"/>
        <v>333.38083333333333</v>
      </c>
      <c r="O14" s="94">
        <f t="shared" si="1"/>
        <v>319.58833333333337</v>
      </c>
      <c r="P14" s="94"/>
    </row>
    <row r="15" spans="1:16" x14ac:dyDescent="0.2">
      <c r="A15" s="83">
        <v>2004</v>
      </c>
      <c r="B15" s="94">
        <v>352.5</v>
      </c>
      <c r="C15" s="94">
        <v>340</v>
      </c>
      <c r="D15" s="94">
        <v>337.2</v>
      </c>
      <c r="E15" s="94">
        <v>340</v>
      </c>
      <c r="F15" s="94">
        <v>337.5</v>
      </c>
      <c r="G15" s="94">
        <v>340.6</v>
      </c>
      <c r="H15" s="94">
        <v>345</v>
      </c>
      <c r="I15" s="94">
        <v>337.4</v>
      </c>
      <c r="J15" s="94">
        <v>339.5</v>
      </c>
      <c r="K15" s="94">
        <v>339.25</v>
      </c>
      <c r="L15" s="94">
        <v>338.2</v>
      </c>
      <c r="M15" s="94">
        <v>341</v>
      </c>
      <c r="N15" s="94">
        <f t="shared" si="0"/>
        <v>340.67916666666667</v>
      </c>
      <c r="O15" s="94">
        <f t="shared" si="1"/>
        <v>346.22499999999997</v>
      </c>
      <c r="P15" s="94"/>
    </row>
    <row r="16" spans="1:16" x14ac:dyDescent="0.2">
      <c r="A16" s="83">
        <v>2005</v>
      </c>
      <c r="B16" s="94">
        <v>340</v>
      </c>
      <c r="C16" s="94">
        <v>339.5</v>
      </c>
      <c r="D16" s="94">
        <v>335.6</v>
      </c>
      <c r="E16" s="94">
        <v>339</v>
      </c>
      <c r="F16" s="94">
        <v>338.8</v>
      </c>
      <c r="G16" s="94">
        <v>335.75</v>
      </c>
      <c r="H16" s="94">
        <v>335.75</v>
      </c>
      <c r="I16" s="94">
        <v>333</v>
      </c>
      <c r="J16" s="94">
        <v>330.75</v>
      </c>
      <c r="K16" s="94">
        <v>330</v>
      </c>
      <c r="L16" s="94">
        <v>335.6</v>
      </c>
      <c r="M16" s="94">
        <v>335.1</v>
      </c>
      <c r="N16" s="94">
        <f t="shared" si="0"/>
        <v>335.73749999999995</v>
      </c>
      <c r="O16" s="94">
        <f t="shared" si="1"/>
        <v>337.2166666666667</v>
      </c>
      <c r="P16" s="94"/>
    </row>
    <row r="17" spans="1:16" x14ac:dyDescent="0.2">
      <c r="A17" s="83">
        <v>2006</v>
      </c>
      <c r="B17" s="94">
        <v>332.8</v>
      </c>
      <c r="C17" s="94">
        <v>332.75</v>
      </c>
      <c r="D17" s="94">
        <v>350</v>
      </c>
      <c r="E17" s="94">
        <v>355</v>
      </c>
      <c r="F17" s="94">
        <v>375.6</v>
      </c>
      <c r="G17" s="94">
        <v>412</v>
      </c>
      <c r="H17" s="94">
        <v>415.25</v>
      </c>
      <c r="I17" s="94">
        <v>459.7</v>
      </c>
      <c r="J17" s="94">
        <v>532.63</v>
      </c>
      <c r="K17" s="94">
        <v>486.2</v>
      </c>
      <c r="L17" s="94">
        <v>435.75</v>
      </c>
      <c r="M17" s="94">
        <v>424.75</v>
      </c>
      <c r="N17" s="94">
        <f t="shared" si="0"/>
        <v>409.36916666666667</v>
      </c>
      <c r="O17" s="94">
        <f t="shared" si="1"/>
        <v>380.5358333333333</v>
      </c>
      <c r="P17" s="94"/>
    </row>
    <row r="18" spans="1:16" x14ac:dyDescent="0.2">
      <c r="A18" s="83">
        <v>2007</v>
      </c>
      <c r="B18" s="94">
        <v>412.55</v>
      </c>
      <c r="C18" s="94">
        <v>403.5</v>
      </c>
      <c r="D18" s="94">
        <v>400.25</v>
      </c>
      <c r="E18" s="94">
        <v>398.8</v>
      </c>
      <c r="F18" s="94">
        <v>389.94</v>
      </c>
      <c r="G18" s="94">
        <v>384.16</v>
      </c>
      <c r="H18" s="94">
        <v>383.13</v>
      </c>
      <c r="I18" s="94">
        <v>380.84</v>
      </c>
      <c r="J18" s="94">
        <v>366.4</v>
      </c>
      <c r="K18" s="94">
        <v>351.73</v>
      </c>
      <c r="L18" s="94">
        <v>331.99</v>
      </c>
      <c r="M18" s="94">
        <v>333.16</v>
      </c>
      <c r="N18" s="94">
        <f t="shared" si="0"/>
        <v>378.03749999999997</v>
      </c>
      <c r="O18" s="94">
        <f t="shared" si="1"/>
        <v>405.52249999999998</v>
      </c>
      <c r="P18" s="94"/>
    </row>
    <row r="19" spans="1:16" x14ac:dyDescent="0.2">
      <c r="A19" s="83">
        <v>2008</v>
      </c>
      <c r="B19" s="94">
        <v>323.52999999999997</v>
      </c>
      <c r="C19" s="94">
        <v>313.24</v>
      </c>
      <c r="D19" s="94">
        <v>309.41000000000003</v>
      </c>
      <c r="E19" s="94">
        <v>324.99</v>
      </c>
      <c r="F19" s="94">
        <v>316.33</v>
      </c>
      <c r="G19" s="94">
        <v>307.83</v>
      </c>
      <c r="H19" s="94">
        <v>322.66000000000003</v>
      </c>
      <c r="I19" s="94">
        <v>329.17</v>
      </c>
      <c r="J19" s="94">
        <v>332.43</v>
      </c>
      <c r="K19" s="94">
        <v>331.75</v>
      </c>
      <c r="L19" s="94">
        <v>330.42</v>
      </c>
      <c r="M19" s="94">
        <v>334.94</v>
      </c>
      <c r="N19" s="94">
        <f t="shared" si="0"/>
        <v>323.05833333333334</v>
      </c>
      <c r="O19" s="94">
        <f t="shared" si="1"/>
        <v>324.70583333333332</v>
      </c>
      <c r="P19" s="94"/>
    </row>
    <row r="20" spans="1:16" x14ac:dyDescent="0.2">
      <c r="A20" s="83">
        <v>2009</v>
      </c>
      <c r="B20" s="94">
        <v>329.5</v>
      </c>
      <c r="C20" s="94">
        <v>329.33</v>
      </c>
      <c r="D20" s="94">
        <v>339.07</v>
      </c>
      <c r="E20" s="94">
        <v>357.34</v>
      </c>
      <c r="F20" s="94">
        <v>395</v>
      </c>
      <c r="G20" s="94">
        <v>429.23</v>
      </c>
      <c r="H20" s="94">
        <v>451.67</v>
      </c>
      <c r="I20" s="94">
        <v>484.58</v>
      </c>
      <c r="J20" s="94">
        <v>688</v>
      </c>
      <c r="K20" s="94">
        <v>660.83</v>
      </c>
      <c r="L20" s="94">
        <v>671.67</v>
      </c>
      <c r="M20" s="94">
        <v>625.28</v>
      </c>
      <c r="N20" s="94">
        <f t="shared" si="0"/>
        <v>480.125</v>
      </c>
      <c r="O20" s="94">
        <f t="shared" si="1"/>
        <v>400.06916666666666</v>
      </c>
      <c r="P20" s="94"/>
    </row>
    <row r="21" spans="1:16" x14ac:dyDescent="0.2">
      <c r="A21" s="83">
        <v>2010</v>
      </c>
      <c r="B21" s="94">
        <v>647.71</v>
      </c>
      <c r="C21" s="94">
        <v>679.17</v>
      </c>
      <c r="D21" s="94">
        <v>676.68</v>
      </c>
      <c r="E21" s="94">
        <v>670.73</v>
      </c>
      <c r="F21" s="94">
        <v>639.21</v>
      </c>
      <c r="G21" s="94">
        <v>605.79999999999995</v>
      </c>
      <c r="H21" s="94">
        <v>591.16999999999996</v>
      </c>
      <c r="I21" s="94">
        <v>584.20000000000005</v>
      </c>
      <c r="J21" s="94">
        <v>590.83000000000004</v>
      </c>
      <c r="K21" s="94">
        <v>588.91999999999996</v>
      </c>
      <c r="L21" s="94">
        <v>581.66999999999996</v>
      </c>
      <c r="M21" s="94">
        <v>564.16999999999996</v>
      </c>
      <c r="N21" s="94">
        <f t="shared" si="0"/>
        <v>618.35500000000002</v>
      </c>
      <c r="O21" s="94">
        <f t="shared" si="1"/>
        <v>636.93999999999994</v>
      </c>
      <c r="P21" s="94"/>
    </row>
    <row r="22" spans="1:16" x14ac:dyDescent="0.2">
      <c r="A22" s="83">
        <v>2011</v>
      </c>
      <c r="B22" s="94">
        <v>569.59</v>
      </c>
      <c r="C22" s="94">
        <v>566.66999999999996</v>
      </c>
      <c r="D22" s="94">
        <v>563.66</v>
      </c>
      <c r="E22" s="94">
        <v>566.25</v>
      </c>
      <c r="F22" s="94">
        <v>578.27</v>
      </c>
      <c r="G22" s="94">
        <v>581.66999999999996</v>
      </c>
      <c r="H22" s="94">
        <v>603.34</v>
      </c>
      <c r="I22" s="94">
        <v>661.33</v>
      </c>
      <c r="J22" s="94">
        <v>678.25</v>
      </c>
      <c r="K22" s="94">
        <v>739.17</v>
      </c>
      <c r="L22" s="94">
        <v>729.2</v>
      </c>
      <c r="M22" s="94">
        <v>710</v>
      </c>
      <c r="N22" s="94">
        <f t="shared" si="0"/>
        <v>628.95000000000005</v>
      </c>
      <c r="O22" s="94">
        <f t="shared" si="1"/>
        <v>591.98249999999996</v>
      </c>
      <c r="P22" s="94"/>
    </row>
    <row r="23" spans="1:16" x14ac:dyDescent="0.2">
      <c r="A23" s="83">
        <v>2012</v>
      </c>
      <c r="B23" s="94">
        <v>693.67</v>
      </c>
      <c r="C23" s="94">
        <v>664.33</v>
      </c>
      <c r="D23" s="94">
        <v>622.5</v>
      </c>
      <c r="E23" s="94">
        <v>611.91999999999996</v>
      </c>
      <c r="F23" s="94">
        <v>667.67</v>
      </c>
      <c r="G23" s="94">
        <v>613.33000000000004</v>
      </c>
      <c r="H23" s="94">
        <v>604.53</v>
      </c>
      <c r="I23" s="94">
        <v>582.08000000000004</v>
      </c>
      <c r="J23" s="94">
        <v>543.75</v>
      </c>
      <c r="K23" s="94">
        <v>527</v>
      </c>
      <c r="L23" s="94">
        <v>495.17</v>
      </c>
      <c r="M23" s="94">
        <v>475.55</v>
      </c>
      <c r="N23" s="94">
        <f t="shared" si="0"/>
        <v>591.79166666666663</v>
      </c>
      <c r="O23" s="94">
        <f t="shared" si="1"/>
        <v>648.51249999999993</v>
      </c>
      <c r="P23" s="94"/>
    </row>
    <row r="24" spans="1:16" x14ac:dyDescent="0.2">
      <c r="A24" s="83">
        <v>2013</v>
      </c>
      <c r="B24" s="94">
        <v>434.17</v>
      </c>
      <c r="C24" s="94">
        <v>450.83</v>
      </c>
      <c r="D24" s="94">
        <v>458.75</v>
      </c>
      <c r="E24" s="94">
        <v>452.4</v>
      </c>
      <c r="F24" s="94">
        <v>410.58</v>
      </c>
      <c r="G24" s="94">
        <v>400.17</v>
      </c>
      <c r="H24" s="94">
        <v>393.8</v>
      </c>
      <c r="I24" s="94">
        <v>398.75</v>
      </c>
      <c r="J24" s="94">
        <v>391</v>
      </c>
      <c r="K24" s="94">
        <v>379.67</v>
      </c>
      <c r="L24" s="94">
        <v>379.59</v>
      </c>
      <c r="M24" s="94">
        <v>435.7</v>
      </c>
      <c r="N24" s="94">
        <f t="shared" si="0"/>
        <v>415.45083333333332</v>
      </c>
      <c r="O24" s="94">
        <f t="shared" si="1"/>
        <v>440.68083333333334</v>
      </c>
      <c r="P24" s="94"/>
    </row>
    <row r="25" spans="1:16" x14ac:dyDescent="0.2">
      <c r="A25" s="83">
        <v>2014</v>
      </c>
      <c r="B25" s="94">
        <v>430.42</v>
      </c>
      <c r="C25" s="94">
        <v>416.83</v>
      </c>
      <c r="D25" s="94">
        <v>422.83</v>
      </c>
      <c r="E25" s="94">
        <v>420.33</v>
      </c>
      <c r="F25" s="94">
        <v>426.67</v>
      </c>
      <c r="G25" s="94">
        <v>465.51</v>
      </c>
      <c r="H25" s="94">
        <v>463.12</v>
      </c>
      <c r="I25" s="94">
        <v>470.33</v>
      </c>
      <c r="J25" s="94">
        <v>483.52</v>
      </c>
      <c r="K25" s="94">
        <v>495.49</v>
      </c>
      <c r="L25" s="94">
        <v>510.05</v>
      </c>
      <c r="M25" s="94">
        <v>523.98</v>
      </c>
      <c r="N25" s="94">
        <f t="shared" si="0"/>
        <v>460.75666666666666</v>
      </c>
      <c r="O25" s="94">
        <f t="shared" si="1"/>
        <v>432.87666666666672</v>
      </c>
      <c r="P25" s="94"/>
    </row>
    <row r="26" spans="1:16" x14ac:dyDescent="0.2">
      <c r="A26" s="83">
        <v>2015</v>
      </c>
      <c r="B26" s="94">
        <v>499.67</v>
      </c>
      <c r="C26" s="94">
        <v>493.11</v>
      </c>
      <c r="D26" s="94">
        <v>486.37</v>
      </c>
      <c r="E26" s="94">
        <v>480.67</v>
      </c>
      <c r="F26" s="94">
        <v>482.11</v>
      </c>
      <c r="G26" s="94">
        <v>516.75</v>
      </c>
      <c r="H26" s="94">
        <v>504.71</v>
      </c>
      <c r="I26" s="94">
        <v>515.08000000000004</v>
      </c>
      <c r="J26" s="94">
        <v>591.98</v>
      </c>
      <c r="K26" s="94">
        <v>589.77</v>
      </c>
      <c r="L26" s="94">
        <v>587.98</v>
      </c>
      <c r="M26" s="94">
        <v>589.77</v>
      </c>
      <c r="N26" s="94">
        <f t="shared" si="0"/>
        <v>528.1641666666668</v>
      </c>
      <c r="O26" s="94">
        <f t="shared" si="1"/>
        <v>508.33083333333343</v>
      </c>
      <c r="P26" s="94"/>
    </row>
    <row r="27" spans="1:16" x14ac:dyDescent="0.2">
      <c r="A27" s="83">
        <v>2016</v>
      </c>
      <c r="B27" s="94">
        <v>590.25</v>
      </c>
      <c r="C27" s="94">
        <v>601.75</v>
      </c>
      <c r="D27" s="94">
        <v>597.25</v>
      </c>
      <c r="E27" s="94">
        <v>613.33000000000004</v>
      </c>
      <c r="F27" s="94">
        <v>614.91999999999996</v>
      </c>
      <c r="G27" s="94">
        <v>641.29</v>
      </c>
      <c r="H27" s="94">
        <v>692.62</v>
      </c>
      <c r="I27" s="94">
        <v>747.46</v>
      </c>
      <c r="J27" s="94">
        <v>754.44</v>
      </c>
      <c r="K27" s="94">
        <v>750</v>
      </c>
      <c r="L27" s="94">
        <v>739.67</v>
      </c>
      <c r="M27" s="94">
        <v>721.38</v>
      </c>
      <c r="N27" s="94">
        <f t="shared" si="0"/>
        <v>672.03</v>
      </c>
      <c r="O27" s="94">
        <f t="shared" si="1"/>
        <v>635.06916666666666</v>
      </c>
      <c r="P27" s="94"/>
    </row>
    <row r="28" spans="1:16" x14ac:dyDescent="0.2">
      <c r="A28" s="83">
        <v>2017</v>
      </c>
      <c r="B28" s="94">
        <v>749.36</v>
      </c>
      <c r="C28" s="94">
        <v>768.49</v>
      </c>
      <c r="D28" s="94">
        <v>780</v>
      </c>
      <c r="E28" s="94">
        <v>772</v>
      </c>
      <c r="F28" s="94">
        <v>832.7</v>
      </c>
      <c r="G28" s="94">
        <v>848.06</v>
      </c>
      <c r="H28" s="94">
        <v>837.86</v>
      </c>
      <c r="I28" s="94">
        <v>832.54</v>
      </c>
      <c r="J28" s="94">
        <v>845.05</v>
      </c>
      <c r="K28" s="94">
        <v>835.17</v>
      </c>
      <c r="L28" s="94">
        <v>829.92</v>
      </c>
      <c r="M28" s="94">
        <v>820.67</v>
      </c>
      <c r="N28" s="94">
        <f t="shared" si="0"/>
        <v>812.65166666666664</v>
      </c>
      <c r="O28" s="94">
        <f t="shared" si="1"/>
        <v>789.7591666666666</v>
      </c>
      <c r="P28" s="94"/>
    </row>
    <row r="29" spans="1:16" x14ac:dyDescent="0.2">
      <c r="A29" s="83">
        <v>2018</v>
      </c>
      <c r="B29" s="94">
        <v>807.17</v>
      </c>
      <c r="C29" s="94">
        <v>788.35</v>
      </c>
      <c r="D29" s="94">
        <v>773.14</v>
      </c>
      <c r="E29" s="94">
        <v>772.9</v>
      </c>
      <c r="F29" s="94">
        <v>749.62</v>
      </c>
      <c r="G29" s="94">
        <v>778.38</v>
      </c>
      <c r="H29" s="94">
        <v>758.48</v>
      </c>
      <c r="I29" s="94">
        <v>743.84</v>
      </c>
      <c r="J29" s="94">
        <v>729.3</v>
      </c>
      <c r="K29" s="94">
        <v>722.52</v>
      </c>
      <c r="L29" s="94">
        <v>717.47</v>
      </c>
      <c r="M29" s="94">
        <v>699.02</v>
      </c>
      <c r="N29" s="94">
        <f t="shared" si="0"/>
        <v>753.34916666666652</v>
      </c>
      <c r="O29" s="94">
        <f t="shared" si="1"/>
        <v>782.24499999999989</v>
      </c>
      <c r="P29" s="94"/>
    </row>
    <row r="30" spans="1:16" x14ac:dyDescent="0.2">
      <c r="A30" s="83">
        <v>2019</v>
      </c>
      <c r="B30" s="94">
        <v>691.94</v>
      </c>
      <c r="C30" s="94">
        <v>791.32</v>
      </c>
      <c r="D30" s="94">
        <v>788.92</v>
      </c>
      <c r="E30" s="94">
        <v>829.17</v>
      </c>
      <c r="F30" s="94">
        <v>837.71</v>
      </c>
      <c r="G30" s="94">
        <v>840.15</v>
      </c>
      <c r="H30" s="94">
        <v>822.54</v>
      </c>
      <c r="I30" s="94">
        <v>795.98</v>
      </c>
      <c r="J30" s="94">
        <v>819.9</v>
      </c>
      <c r="K30" s="94">
        <v>847.04</v>
      </c>
      <c r="L30" s="94">
        <v>843.98</v>
      </c>
      <c r="M30" s="94">
        <v>879.76</v>
      </c>
      <c r="N30" s="94">
        <f t="shared" ref="N30:N35" si="2">AVERAGE(B30:M30)</f>
        <v>815.70083333333332</v>
      </c>
      <c r="O30" s="94">
        <f t="shared" ref="O30:O35" si="3">AVERAGE(K29:M29, B30:J30)</f>
        <v>779.71999999999991</v>
      </c>
      <c r="P30" s="94"/>
    </row>
    <row r="31" spans="1:16" x14ac:dyDescent="0.2">
      <c r="A31" s="83">
        <v>2020</v>
      </c>
      <c r="B31" s="94">
        <v>879.7</v>
      </c>
      <c r="C31" s="94">
        <v>874.91</v>
      </c>
      <c r="D31" s="94">
        <v>917.26</v>
      </c>
      <c r="E31" s="94">
        <v>930.42</v>
      </c>
      <c r="F31" s="94">
        <v>944.12</v>
      </c>
      <c r="G31" s="49" t="s">
        <v>23</v>
      </c>
      <c r="H31" s="94">
        <v>1025.5</v>
      </c>
      <c r="I31" s="94">
        <v>1026.43</v>
      </c>
      <c r="J31" s="94">
        <v>1037.7</v>
      </c>
      <c r="K31" s="94">
        <v>1055.45</v>
      </c>
      <c r="L31" s="94">
        <v>1051.32</v>
      </c>
      <c r="M31" s="94">
        <v>1046.19</v>
      </c>
      <c r="N31" s="94">
        <f t="shared" si="2"/>
        <v>980.81818181818187</v>
      </c>
      <c r="O31" s="94">
        <f t="shared" si="3"/>
        <v>927.89272727272726</v>
      </c>
      <c r="P31" s="94"/>
    </row>
    <row r="32" spans="1:16" x14ac:dyDescent="0.2">
      <c r="A32" s="83">
        <v>2021</v>
      </c>
      <c r="B32" s="98" t="s">
        <v>23</v>
      </c>
      <c r="C32" s="94">
        <v>1023.33</v>
      </c>
      <c r="D32" s="94">
        <v>968.75</v>
      </c>
      <c r="E32" s="94">
        <v>947.17</v>
      </c>
      <c r="F32" s="94">
        <v>951.21</v>
      </c>
      <c r="G32" s="94">
        <v>977.12</v>
      </c>
      <c r="H32" s="94">
        <v>974.76</v>
      </c>
      <c r="I32" s="94">
        <v>968.56</v>
      </c>
      <c r="J32" s="94">
        <v>968.65</v>
      </c>
      <c r="K32" s="94">
        <v>943.89</v>
      </c>
      <c r="L32" s="98">
        <v>941.25</v>
      </c>
      <c r="M32" s="98">
        <v>942.52</v>
      </c>
      <c r="N32" s="94">
        <f t="shared" si="2"/>
        <v>964.29181818181814</v>
      </c>
      <c r="O32" s="94">
        <f t="shared" si="3"/>
        <v>993.86454545454535</v>
      </c>
      <c r="P32" s="49"/>
    </row>
    <row r="33" spans="1:15" x14ac:dyDescent="0.2">
      <c r="A33" s="83">
        <v>2022</v>
      </c>
      <c r="B33" s="94">
        <v>944.94</v>
      </c>
      <c r="C33" s="108">
        <v>947.78</v>
      </c>
      <c r="D33" s="98">
        <v>944.61</v>
      </c>
      <c r="E33" s="98">
        <v>938.04</v>
      </c>
      <c r="F33" s="98">
        <v>928.56</v>
      </c>
      <c r="G33" s="98">
        <v>958.82681818181834</v>
      </c>
      <c r="H33" s="98">
        <v>967.02714285714285</v>
      </c>
      <c r="I33" s="98">
        <v>975.53</v>
      </c>
      <c r="J33" s="98">
        <v>990.76952380952378</v>
      </c>
      <c r="K33" s="98">
        <v>1039.4952380952379</v>
      </c>
      <c r="L33" s="98">
        <v>1041.8240000000001</v>
      </c>
      <c r="M33" s="98">
        <v>1047.6400000000001</v>
      </c>
      <c r="N33" s="98">
        <f t="shared" si="2"/>
        <v>977.08689357864353</v>
      </c>
      <c r="O33" s="98">
        <f t="shared" si="3"/>
        <v>951.97862373737382</v>
      </c>
    </row>
    <row r="34" spans="1:15" x14ac:dyDescent="0.2">
      <c r="A34" s="83">
        <v>2023</v>
      </c>
      <c r="B34" s="94">
        <v>1076.8113636363632</v>
      </c>
      <c r="C34" s="98">
        <v>1073.3699999999999</v>
      </c>
      <c r="D34" s="98">
        <v>1175.3404545454548</v>
      </c>
      <c r="E34" s="98">
        <v>1357.31</v>
      </c>
      <c r="F34" s="98">
        <v>1449.0076190476191</v>
      </c>
      <c r="G34" s="98">
        <v>1511.6666666666667</v>
      </c>
      <c r="H34" s="98">
        <v>1491.9047619047619</v>
      </c>
      <c r="I34" s="98">
        <v>1509.2391304347825</v>
      </c>
      <c r="J34" s="98">
        <v>1544.7609523809526</v>
      </c>
      <c r="K34" s="98">
        <v>2270.8718181818181</v>
      </c>
      <c r="L34" s="98">
        <v>1524.7919999999999</v>
      </c>
      <c r="M34" s="98">
        <v>1505.6665</v>
      </c>
      <c r="N34" s="98">
        <f t="shared" si="2"/>
        <v>1457.5617722332017</v>
      </c>
      <c r="O34" s="98">
        <f t="shared" si="3"/>
        <v>1276.5308488926532</v>
      </c>
    </row>
    <row r="35" spans="1:15" x14ac:dyDescent="0.2">
      <c r="A35" s="83">
        <v>2024</v>
      </c>
      <c r="B35" s="94">
        <v>1492.6527272727269</v>
      </c>
      <c r="C35" s="98">
        <v>1463.6659999999997</v>
      </c>
      <c r="D35" s="98">
        <v>1476.5983333333331</v>
      </c>
      <c r="E35" s="98">
        <v>1473.675</v>
      </c>
      <c r="F35" s="98">
        <v>1436.9304545454545</v>
      </c>
      <c r="G35" s="98">
        <v>1402</v>
      </c>
      <c r="H35" s="98">
        <v>1314.8547826086956</v>
      </c>
      <c r="I35" s="98">
        <v>1252.0709523809526</v>
      </c>
      <c r="J35" s="98">
        <v>1270.8325</v>
      </c>
      <c r="K35" s="98">
        <v>1213.5618181818179</v>
      </c>
      <c r="L35" s="98">
        <v>1186.8665000000001</v>
      </c>
      <c r="M35" s="98">
        <v>1156.6661904761906</v>
      </c>
      <c r="N35" s="98">
        <f t="shared" si="2"/>
        <v>1345.0312715665978</v>
      </c>
      <c r="O35" s="98">
        <f t="shared" si="3"/>
        <v>1490.3842556935817</v>
      </c>
    </row>
    <row r="36" spans="1:15" x14ac:dyDescent="0.2">
      <c r="A36" s="83">
        <v>2025</v>
      </c>
      <c r="B36" s="98">
        <v>1124.1199999999999</v>
      </c>
      <c r="C36" s="98">
        <v>1115.965789473684</v>
      </c>
      <c r="D36" s="98">
        <v>1099.67</v>
      </c>
      <c r="E36" s="98">
        <v>1077.9169999999999</v>
      </c>
      <c r="F36" s="98">
        <v>1101.5009999999997</v>
      </c>
      <c r="G36" s="108" t="s">
        <v>23</v>
      </c>
      <c r="H36" s="108" t="s">
        <v>23</v>
      </c>
      <c r="I36" s="108" t="s">
        <v>23</v>
      </c>
      <c r="J36" s="108" t="s">
        <v>23</v>
      </c>
      <c r="K36" s="108" t="s">
        <v>23</v>
      </c>
      <c r="L36" s="108" t="s">
        <v>23</v>
      </c>
      <c r="M36" s="108" t="s">
        <v>23</v>
      </c>
      <c r="N36" s="108" t="s">
        <v>23</v>
      </c>
      <c r="O36" s="108" t="s">
        <v>23</v>
      </c>
    </row>
    <row r="37" spans="1:15" x14ac:dyDescent="0.2">
      <c r="C37" s="108"/>
      <c r="D37" s="108"/>
      <c r="E37" s="108"/>
      <c r="F37" s="108"/>
      <c r="G37" s="108"/>
      <c r="H37" s="108"/>
      <c r="I37" s="108"/>
      <c r="J37" s="108"/>
      <c r="K37" s="108"/>
      <c r="L37" s="108"/>
      <c r="M37" s="108"/>
      <c r="N37" s="108"/>
      <c r="O37" s="108"/>
    </row>
    <row r="38" spans="1:15" x14ac:dyDescent="0.2">
      <c r="B38" s="93"/>
      <c r="C38" s="93"/>
      <c r="D38" s="93"/>
      <c r="E38" s="93"/>
      <c r="F38" s="93"/>
      <c r="G38" s="93"/>
      <c r="H38" s="93" t="s">
        <v>377</v>
      </c>
      <c r="I38" s="93"/>
      <c r="J38" s="93"/>
      <c r="K38" s="93"/>
      <c r="L38" s="93"/>
      <c r="M38" s="93"/>
      <c r="N38" s="93"/>
      <c r="O38" s="93"/>
    </row>
    <row r="39" spans="1:15" x14ac:dyDescent="0.2">
      <c r="B39" s="101" t="s">
        <v>225</v>
      </c>
      <c r="C39" s="101" t="s">
        <v>226</v>
      </c>
      <c r="D39" s="101" t="s">
        <v>227</v>
      </c>
      <c r="E39" s="101" t="s">
        <v>228</v>
      </c>
      <c r="F39" s="101" t="s">
        <v>229</v>
      </c>
      <c r="G39" s="101" t="s">
        <v>230</v>
      </c>
      <c r="H39" s="101" t="s">
        <v>231</v>
      </c>
      <c r="I39" s="101" t="s">
        <v>232</v>
      </c>
      <c r="J39" s="101" t="s">
        <v>233</v>
      </c>
      <c r="K39" s="101" t="s">
        <v>234</v>
      </c>
      <c r="L39" s="101" t="s">
        <v>235</v>
      </c>
      <c r="M39" s="101" t="s">
        <v>236</v>
      </c>
      <c r="N39" s="101" t="s">
        <v>237</v>
      </c>
      <c r="O39" s="101" t="s">
        <v>35</v>
      </c>
    </row>
    <row r="40" spans="1:15" x14ac:dyDescent="0.2">
      <c r="A40" s="83">
        <v>1994</v>
      </c>
      <c r="B40" s="94">
        <v>548.36869445128332</v>
      </c>
      <c r="C40" s="94">
        <v>545.56277503681599</v>
      </c>
      <c r="D40" s="94">
        <v>542.77188308316431</v>
      </c>
      <c r="E40" s="94">
        <v>540.12661009095837</v>
      </c>
      <c r="F40" s="94">
        <v>537.52949116668435</v>
      </c>
      <c r="G40" s="94">
        <v>534.85319900201716</v>
      </c>
      <c r="H40" s="94">
        <v>532.4916408865588</v>
      </c>
      <c r="I40" s="94">
        <v>530.02126979954187</v>
      </c>
      <c r="J40" s="94">
        <v>526.27836115868024</v>
      </c>
      <c r="K40" s="94">
        <v>523.53000897652566</v>
      </c>
      <c r="L40" s="94">
        <v>520.83308980528921</v>
      </c>
      <c r="M40" s="94">
        <v>517.08039952912941</v>
      </c>
      <c r="N40" s="94">
        <v>533.28728524888731</v>
      </c>
      <c r="O40" s="94">
        <v>425.05490695885186</v>
      </c>
    </row>
    <row r="41" spans="1:15" x14ac:dyDescent="0.2">
      <c r="A41" s="83">
        <v>1995</v>
      </c>
      <c r="B41" s="94">
        <v>498.32377109074292</v>
      </c>
      <c r="C41" s="94">
        <v>517.73440099502091</v>
      </c>
      <c r="D41" s="94">
        <v>521.37917218192933</v>
      </c>
      <c r="E41" s="94">
        <v>484.49877550514361</v>
      </c>
      <c r="F41" s="94">
        <v>483.39364834309725</v>
      </c>
      <c r="G41" s="94">
        <v>493.12684786901468</v>
      </c>
      <c r="H41" s="94">
        <v>483.27480370042105</v>
      </c>
      <c r="I41" s="94">
        <v>485.86423968420644</v>
      </c>
      <c r="J41" s="94">
        <v>555.9003015843067</v>
      </c>
      <c r="K41" s="94">
        <v>546.18054796889646</v>
      </c>
      <c r="L41" s="94">
        <v>550.56273060561273</v>
      </c>
      <c r="M41" s="94">
        <v>550.3494413163063</v>
      </c>
      <c r="N41" s="94">
        <f>AVERAGE(B41:M41)</f>
        <v>514.21572340372484</v>
      </c>
      <c r="O41" s="94">
        <f>AVERAGE(K40:M40, B41:J41)</f>
        <v>507.0782882720689</v>
      </c>
    </row>
    <row r="42" spans="1:15" x14ac:dyDescent="0.2">
      <c r="A42" s="83">
        <v>1996</v>
      </c>
      <c r="B42" s="94">
        <v>519.2772447139763</v>
      </c>
      <c r="C42" s="94">
        <v>525.52733580762037</v>
      </c>
      <c r="D42" s="94">
        <v>545.18142613536736</v>
      </c>
      <c r="E42" s="94">
        <v>536.00950642120199</v>
      </c>
      <c r="F42" s="94">
        <v>525.7674071520596</v>
      </c>
      <c r="G42" s="94">
        <v>524.48914687155309</v>
      </c>
      <c r="H42" s="94">
        <v>523.04261189461818</v>
      </c>
      <c r="I42" s="94">
        <v>524.45834164536518</v>
      </c>
      <c r="J42" s="94">
        <v>521.99584241064451</v>
      </c>
      <c r="K42" s="94">
        <v>513.56294765358962</v>
      </c>
      <c r="L42" s="94">
        <v>502.50129021413903</v>
      </c>
      <c r="M42" s="94">
        <v>486.96352588064389</v>
      </c>
      <c r="N42" s="94">
        <f t="shared" ref="N42:N63" si="4">AVERAGE(B42:M42)</f>
        <v>520.73138556673155</v>
      </c>
      <c r="O42" s="94">
        <f t="shared" ref="O42:O64" si="5">AVERAGE(K41:M41, B42:J42)</f>
        <v>532.73679857860179</v>
      </c>
    </row>
    <row r="43" spans="1:15" x14ac:dyDescent="0.2">
      <c r="A43" s="83">
        <v>1997</v>
      </c>
      <c r="B43" s="94">
        <v>496.50393120101933</v>
      </c>
      <c r="C43" s="94">
        <v>542.67339135487771</v>
      </c>
      <c r="D43" s="94">
        <v>534.36996962988667</v>
      </c>
      <c r="E43" s="94">
        <v>527.70407223570828</v>
      </c>
      <c r="F43" s="94">
        <v>512.69698551405895</v>
      </c>
      <c r="G43" s="94">
        <v>508.11593917048725</v>
      </c>
      <c r="H43" s="94">
        <v>507.80272827275138</v>
      </c>
      <c r="I43" s="94">
        <v>500.09120453138996</v>
      </c>
      <c r="J43" s="94">
        <v>491.5361397560406</v>
      </c>
      <c r="K43" s="94">
        <v>477.01509987759749</v>
      </c>
      <c r="L43" s="94">
        <v>472.97374589282771</v>
      </c>
      <c r="M43" s="94">
        <v>461.35954076185226</v>
      </c>
      <c r="N43" s="94">
        <f t="shared" si="4"/>
        <v>502.7368956832081</v>
      </c>
      <c r="O43" s="94">
        <f t="shared" si="5"/>
        <v>510.37684378454941</v>
      </c>
    </row>
    <row r="44" spans="1:15" x14ac:dyDescent="0.2">
      <c r="A44" s="83">
        <v>1998</v>
      </c>
      <c r="B44" s="94">
        <v>461.91944468538401</v>
      </c>
      <c r="C44" s="94">
        <v>449.99822247078146</v>
      </c>
      <c r="D44" s="94">
        <v>434.25041678119112</v>
      </c>
      <c r="E44" s="94">
        <v>421.78394624217424</v>
      </c>
      <c r="F44" s="94">
        <v>433.34344104634675</v>
      </c>
      <c r="G44" s="94">
        <v>437.66292237608621</v>
      </c>
      <c r="H44" s="94">
        <v>438.27366512619585</v>
      </c>
      <c r="I44" s="94">
        <v>469.89203713075176</v>
      </c>
      <c r="J44" s="94">
        <v>462.65420503190717</v>
      </c>
      <c r="K44" s="94">
        <v>484.94794848349846</v>
      </c>
      <c r="L44" s="94">
        <v>487.427197465566</v>
      </c>
      <c r="M44" s="94">
        <v>469.38460573983002</v>
      </c>
      <c r="N44" s="94">
        <f t="shared" si="4"/>
        <v>454.29483771497615</v>
      </c>
      <c r="O44" s="94">
        <f t="shared" si="5"/>
        <v>451.76055728525807</v>
      </c>
    </row>
    <row r="45" spans="1:15" x14ac:dyDescent="0.2">
      <c r="A45" s="83">
        <v>1999</v>
      </c>
      <c r="B45" s="94">
        <v>464.48754363185458</v>
      </c>
      <c r="C45" s="94">
        <v>460.26968306012895</v>
      </c>
      <c r="D45" s="94">
        <v>439.06411903176041</v>
      </c>
      <c r="E45" s="94">
        <v>429.80220109018865</v>
      </c>
      <c r="F45" s="94">
        <v>417.13229088874073</v>
      </c>
      <c r="G45" s="94">
        <v>431.24509310082044</v>
      </c>
      <c r="H45" s="94">
        <v>444.29199359781887</v>
      </c>
      <c r="I45" s="94">
        <v>427.40178944187625</v>
      </c>
      <c r="J45" s="94">
        <v>416.51754035699298</v>
      </c>
      <c r="K45" s="94">
        <v>468.49287396463563</v>
      </c>
      <c r="L45" s="94">
        <v>457.60311782049638</v>
      </c>
      <c r="M45" s="94">
        <v>445.67656019958179</v>
      </c>
      <c r="N45" s="94">
        <f t="shared" si="4"/>
        <v>441.8320671820747</v>
      </c>
      <c r="O45" s="94">
        <f t="shared" si="5"/>
        <v>447.66433382408974</v>
      </c>
    </row>
    <row r="46" spans="1:15" x14ac:dyDescent="0.2">
      <c r="A46" s="83">
        <v>2000</v>
      </c>
      <c r="B46" s="94">
        <v>433.08350992564243</v>
      </c>
      <c r="C46" s="94">
        <v>418.47006046248356</v>
      </c>
      <c r="D46" s="94">
        <v>412.22377877663433</v>
      </c>
      <c r="E46" s="94">
        <v>407.17116094794636</v>
      </c>
      <c r="F46" s="94">
        <v>400.96875859442031</v>
      </c>
      <c r="G46" s="94">
        <v>385.4603354405067</v>
      </c>
      <c r="H46" s="94">
        <v>395.26413670031548</v>
      </c>
      <c r="I46" s="94">
        <v>396.54514510230666</v>
      </c>
      <c r="J46" s="94">
        <v>392.55197708139093</v>
      </c>
      <c r="K46" s="94">
        <v>388.56730324972256</v>
      </c>
      <c r="L46" s="94">
        <v>408.03521116048245</v>
      </c>
      <c r="M46" s="94">
        <v>422.18668301680799</v>
      </c>
      <c r="N46" s="94">
        <f t="shared" si="4"/>
        <v>405.04400503822166</v>
      </c>
      <c r="O46" s="94">
        <f t="shared" si="5"/>
        <v>417.79261791802998</v>
      </c>
    </row>
    <row r="47" spans="1:15" x14ac:dyDescent="0.2">
      <c r="A47" s="83">
        <v>2001</v>
      </c>
      <c r="B47" s="94">
        <v>428.3651536926252</v>
      </c>
      <c r="C47" s="94">
        <v>424.90369613443107</v>
      </c>
      <c r="D47" s="94">
        <v>409.89509744196272</v>
      </c>
      <c r="E47" s="94">
        <v>391.75627488503261</v>
      </c>
      <c r="F47" s="94">
        <v>382.05081206320102</v>
      </c>
      <c r="G47" s="94">
        <v>391.26211133044239</v>
      </c>
      <c r="H47" s="94">
        <v>398.31292694062046</v>
      </c>
      <c r="I47" s="94">
        <v>397.51528046940103</v>
      </c>
      <c r="J47" s="94">
        <v>415.59663432467067</v>
      </c>
      <c r="K47" s="94">
        <v>418.80234282373704</v>
      </c>
      <c r="L47" s="94">
        <v>413.88944843312953</v>
      </c>
      <c r="M47" s="94">
        <v>408.44626253715518</v>
      </c>
      <c r="N47" s="94">
        <f t="shared" si="4"/>
        <v>406.73300342303406</v>
      </c>
      <c r="O47" s="94">
        <f t="shared" si="5"/>
        <v>404.8705987257834</v>
      </c>
    </row>
    <row r="48" spans="1:15" x14ac:dyDescent="0.2">
      <c r="A48" s="83">
        <v>2002</v>
      </c>
      <c r="B48" s="94">
        <v>425.65352829339065</v>
      </c>
      <c r="C48" s="94">
        <v>418.77932450305917</v>
      </c>
      <c r="D48" s="94">
        <v>417.33868035500649</v>
      </c>
      <c r="E48" s="94">
        <v>410.0004174703696</v>
      </c>
      <c r="F48" s="94">
        <v>406.22510778298351</v>
      </c>
      <c r="G48" s="94">
        <v>405.41513102627789</v>
      </c>
      <c r="H48" s="94">
        <v>413.86389505408908</v>
      </c>
      <c r="I48" s="94">
        <v>421.89794024954011</v>
      </c>
      <c r="J48" s="94">
        <v>427.78763346180472</v>
      </c>
      <c r="K48" s="94">
        <v>432.44509986619124</v>
      </c>
      <c r="L48" s="94">
        <v>434.36812840383215</v>
      </c>
      <c r="M48" s="94">
        <v>436.1494548316881</v>
      </c>
      <c r="N48" s="94">
        <f t="shared" si="4"/>
        <v>420.82702844151936</v>
      </c>
      <c r="O48" s="94">
        <f t="shared" si="5"/>
        <v>415.67497599921188</v>
      </c>
    </row>
    <row r="49" spans="1:15" x14ac:dyDescent="0.2">
      <c r="A49" s="83">
        <v>2003</v>
      </c>
      <c r="B49" s="94">
        <v>436.23200280681539</v>
      </c>
      <c r="C49" s="94">
        <v>434.91163232213938</v>
      </c>
      <c r="D49" s="94">
        <v>428.56730407343258</v>
      </c>
      <c r="E49" s="94">
        <v>434.87654611783108</v>
      </c>
      <c r="F49" s="94">
        <v>439.15389118364379</v>
      </c>
      <c r="G49" s="94">
        <v>445.88978270050052</v>
      </c>
      <c r="H49" s="94">
        <v>464.53526600791599</v>
      </c>
      <c r="I49" s="94">
        <v>470.90564843481496</v>
      </c>
      <c r="J49" s="94">
        <v>500.02107812870975</v>
      </c>
      <c r="K49" s="94">
        <v>494.07709561711505</v>
      </c>
      <c r="L49" s="94">
        <v>496.81564324466098</v>
      </c>
      <c r="M49" s="94">
        <v>487.91244532505573</v>
      </c>
      <c r="N49" s="94">
        <f t="shared" si="4"/>
        <v>461.15819466355305</v>
      </c>
      <c r="O49" s="94">
        <f t="shared" si="5"/>
        <v>446.50465290645957</v>
      </c>
    </row>
    <row r="50" spans="1:15" x14ac:dyDescent="0.2">
      <c r="A50" s="83">
        <v>2004</v>
      </c>
      <c r="B50" s="94">
        <v>474.7966533842324</v>
      </c>
      <c r="C50" s="94">
        <v>455.23678500531003</v>
      </c>
      <c r="D50" s="94">
        <v>449.96304107773852</v>
      </c>
      <c r="E50" s="94">
        <v>453.01573008930723</v>
      </c>
      <c r="F50" s="94">
        <v>450.81554028536681</v>
      </c>
      <c r="G50" s="94">
        <v>454.22834729668972</v>
      </c>
      <c r="H50" s="94">
        <v>458.89348021500365</v>
      </c>
      <c r="I50" s="94">
        <v>446.03114271388779</v>
      </c>
      <c r="J50" s="94">
        <v>445.12679246306311</v>
      </c>
      <c r="K50" s="94">
        <v>441.73964020185292</v>
      </c>
      <c r="L50" s="94">
        <v>436.64770206022274</v>
      </c>
      <c r="M50" s="94">
        <v>439.35524655708315</v>
      </c>
      <c r="N50" s="94">
        <f t="shared" si="4"/>
        <v>450.48750844581315</v>
      </c>
      <c r="O50" s="94">
        <f t="shared" si="5"/>
        <v>463.90939139311922</v>
      </c>
    </row>
    <row r="51" spans="1:15" x14ac:dyDescent="0.2">
      <c r="A51" s="83">
        <v>2005</v>
      </c>
      <c r="B51" s="94">
        <v>438.05124651278362</v>
      </c>
      <c r="C51" s="94">
        <v>435.95456879986557</v>
      </c>
      <c r="D51" s="94">
        <v>429.01287751899696</v>
      </c>
      <c r="E51" s="94">
        <v>431.82135767115568</v>
      </c>
      <c r="F51" s="94">
        <v>432.65353129733211</v>
      </c>
      <c r="G51" s="94">
        <v>429.17057965393639</v>
      </c>
      <c r="H51" s="94">
        <v>427.497473461467</v>
      </c>
      <c r="I51" s="94">
        <v>423.4903049277811</v>
      </c>
      <c r="J51" s="94">
        <v>418.94980739666835</v>
      </c>
      <c r="K51" s="94">
        <v>416.97634296170469</v>
      </c>
      <c r="L51" s="94">
        <v>421.02207611319045</v>
      </c>
      <c r="M51" s="94">
        <v>417.82836175097412</v>
      </c>
      <c r="N51" s="94">
        <f t="shared" si="4"/>
        <v>426.86904400548798</v>
      </c>
      <c r="O51" s="94">
        <f t="shared" si="5"/>
        <v>432.02869467159536</v>
      </c>
    </row>
    <row r="52" spans="1:15" x14ac:dyDescent="0.2">
      <c r="A52" s="83">
        <v>2006</v>
      </c>
      <c r="B52" s="94">
        <v>412.5413641298307</v>
      </c>
      <c r="C52" s="94">
        <v>411.84919811884288</v>
      </c>
      <c r="D52" s="94">
        <v>432.65691464422957</v>
      </c>
      <c r="E52" s="94">
        <v>438.19524008137518</v>
      </c>
      <c r="F52" s="94">
        <v>465.69608577437998</v>
      </c>
      <c r="G52" s="94">
        <v>510.38669388940639</v>
      </c>
      <c r="H52" s="94">
        <v>513.00603382177496</v>
      </c>
      <c r="I52" s="94">
        <v>565.03679553140921</v>
      </c>
      <c r="J52" s="94">
        <v>648.135220189645</v>
      </c>
      <c r="K52" s="94">
        <v>589.0611708482644</v>
      </c>
      <c r="L52" s="94">
        <v>525.18234651218893</v>
      </c>
      <c r="M52" s="94">
        <v>508.98047142916317</v>
      </c>
      <c r="N52" s="94">
        <f t="shared" si="4"/>
        <v>501.72729458087588</v>
      </c>
      <c r="O52" s="94">
        <f t="shared" si="5"/>
        <v>471.11086058389691</v>
      </c>
    </row>
    <row r="53" spans="1:15" x14ac:dyDescent="0.2">
      <c r="A53" s="83">
        <v>2007</v>
      </c>
      <c r="B53" s="94">
        <v>491.8210551627775</v>
      </c>
      <c r="C53" s="94">
        <v>479.69130595179263</v>
      </c>
      <c r="D53" s="94">
        <v>474.800016769737</v>
      </c>
      <c r="E53" s="94">
        <v>473.36261796989442</v>
      </c>
      <c r="F53" s="94">
        <v>465.11510771129014</v>
      </c>
      <c r="G53" s="94">
        <v>457.67118311548785</v>
      </c>
      <c r="H53" s="94">
        <v>454.51357752908149</v>
      </c>
      <c r="I53" s="94">
        <v>449.96375081475622</v>
      </c>
      <c r="J53" s="94">
        <v>429.56740858119713</v>
      </c>
      <c r="K53" s="94">
        <v>410.7675905807302</v>
      </c>
      <c r="L53" s="94">
        <v>384.99816764896178</v>
      </c>
      <c r="M53" s="94">
        <v>384.76419260297479</v>
      </c>
      <c r="N53" s="94">
        <f t="shared" si="4"/>
        <v>446.4196645365567</v>
      </c>
      <c r="O53" s="94">
        <f t="shared" si="5"/>
        <v>483.31083436630257</v>
      </c>
    </row>
    <row r="54" spans="1:15" x14ac:dyDescent="0.2">
      <c r="A54" s="83">
        <v>2008</v>
      </c>
      <c r="B54" s="94">
        <v>371.91869651039457</v>
      </c>
      <c r="C54" s="94">
        <v>359.02239248820234</v>
      </c>
      <c r="D54" s="94">
        <v>352.08079481787394</v>
      </c>
      <c r="E54" s="94">
        <v>368.9698020011291</v>
      </c>
      <c r="F54" s="94">
        <v>359.52631311231096</v>
      </c>
      <c r="G54" s="94">
        <v>348.42373273076277</v>
      </c>
      <c r="H54" s="94">
        <v>363.18534665300689</v>
      </c>
      <c r="I54" s="94">
        <v>368.38557456627797</v>
      </c>
      <c r="J54" s="94">
        <v>369.51587540913425</v>
      </c>
      <c r="K54" s="94">
        <v>366.26414372506497</v>
      </c>
      <c r="L54" s="94">
        <v>360.69583532192672</v>
      </c>
      <c r="M54" s="94">
        <v>363.11521459917418</v>
      </c>
      <c r="N54" s="94">
        <f t="shared" si="4"/>
        <v>362.59197682793825</v>
      </c>
      <c r="O54" s="94">
        <f t="shared" si="5"/>
        <v>370.12987326014667</v>
      </c>
    </row>
    <row r="55" spans="1:15" x14ac:dyDescent="0.2">
      <c r="A55" s="83">
        <v>2009</v>
      </c>
      <c r="B55" s="94">
        <v>356.39163950444282</v>
      </c>
      <c r="C55" s="94">
        <v>355.42306734540517</v>
      </c>
      <c r="D55" s="94">
        <v>363.84163023531204</v>
      </c>
      <c r="E55" s="94">
        <v>382.1089823247039</v>
      </c>
      <c r="F55" s="94">
        <v>423.6132393616225</v>
      </c>
      <c r="G55" s="94">
        <v>459.47669904847595</v>
      </c>
      <c r="H55" s="94">
        <v>482.18455865897261</v>
      </c>
      <c r="I55" s="94">
        <v>516.08316287336527</v>
      </c>
      <c r="J55" s="94">
        <v>729.07064979100369</v>
      </c>
      <c r="K55" s="94">
        <v>698.16652428273551</v>
      </c>
      <c r="L55" s="94">
        <v>705.95695955642327</v>
      </c>
      <c r="M55" s="94">
        <v>654.49021329426262</v>
      </c>
      <c r="N55" s="94">
        <f t="shared" si="4"/>
        <v>510.56727718972712</v>
      </c>
      <c r="O55" s="94">
        <f t="shared" si="5"/>
        <v>429.85573523245574</v>
      </c>
    </row>
    <row r="56" spans="1:15" x14ac:dyDescent="0.2">
      <c r="A56" s="83">
        <v>2010</v>
      </c>
      <c r="B56" s="94">
        <v>670.67748848601082</v>
      </c>
      <c r="C56" s="94">
        <v>699.20897939044642</v>
      </c>
      <c r="D56" s="94">
        <v>691.73461189789373</v>
      </c>
      <c r="E56" s="94">
        <v>687.84391987553738</v>
      </c>
      <c r="F56" s="94">
        <v>659.67632926256147</v>
      </c>
      <c r="G56" s="94">
        <v>625.3924353954593</v>
      </c>
      <c r="H56" s="94">
        <v>608.96704109394568</v>
      </c>
      <c r="I56" s="94">
        <v>600.12038734539703</v>
      </c>
      <c r="J56" s="94">
        <v>603.76609015827307</v>
      </c>
      <c r="K56" s="94">
        <v>598.12200389404597</v>
      </c>
      <c r="L56" s="94">
        <v>586.06305816877943</v>
      </c>
      <c r="M56" s="94">
        <v>565.62880142976383</v>
      </c>
      <c r="N56" s="94">
        <f t="shared" si="4"/>
        <v>633.10009553317605</v>
      </c>
      <c r="O56" s="94">
        <f t="shared" si="5"/>
        <v>658.83341500324548</v>
      </c>
    </row>
    <row r="57" spans="1:15" x14ac:dyDescent="0.2">
      <c r="A57" s="83">
        <v>2011</v>
      </c>
      <c r="B57" s="94">
        <v>568.29428902103211</v>
      </c>
      <c r="C57" s="94">
        <v>563.26786211283843</v>
      </c>
      <c r="D57" s="94">
        <v>559.20315088742723</v>
      </c>
      <c r="E57" s="94">
        <v>561.81726180436351</v>
      </c>
      <c r="F57" s="94">
        <v>578.00411810567141</v>
      </c>
      <c r="G57" s="94">
        <v>581.43161303865406</v>
      </c>
      <c r="H57" s="94">
        <v>600.21289083873023</v>
      </c>
      <c r="I57" s="94">
        <v>656.86332936034955</v>
      </c>
      <c r="J57" s="94">
        <v>672.02037115935275</v>
      </c>
      <c r="K57" s="94">
        <v>727.47224627982041</v>
      </c>
      <c r="L57" s="94">
        <v>709.98081922361678</v>
      </c>
      <c r="M57" s="94">
        <v>685.65248042027599</v>
      </c>
      <c r="N57" s="94">
        <f t="shared" si="4"/>
        <v>622.01836935434437</v>
      </c>
      <c r="O57" s="94">
        <f t="shared" si="5"/>
        <v>590.91072915175084</v>
      </c>
    </row>
    <row r="58" spans="1:15" x14ac:dyDescent="0.2">
      <c r="A58" s="83">
        <v>2012</v>
      </c>
      <c r="B58" s="94">
        <v>665.17394806489961</v>
      </c>
      <c r="C58" s="94">
        <v>635.74682284489359</v>
      </c>
      <c r="D58" s="94">
        <v>595.37472741879947</v>
      </c>
      <c r="E58" s="94">
        <v>587.09751698200091</v>
      </c>
      <c r="F58" s="94">
        <v>642.61446212186831</v>
      </c>
      <c r="G58" s="94">
        <v>587.60466765027115</v>
      </c>
      <c r="H58" s="94">
        <v>575.94032239625017</v>
      </c>
      <c r="I58" s="94">
        <v>552.89278963515994</v>
      </c>
      <c r="J58" s="94">
        <v>514.21843526285431</v>
      </c>
      <c r="K58" s="94">
        <v>495.86932384877394</v>
      </c>
      <c r="L58" s="94">
        <v>462.77570093457945</v>
      </c>
      <c r="M58" s="94">
        <v>443.41980120470697</v>
      </c>
      <c r="N58" s="94">
        <f t="shared" si="4"/>
        <v>563.22737653042157</v>
      </c>
      <c r="O58" s="94">
        <f t="shared" si="5"/>
        <v>623.31410319172585</v>
      </c>
    </row>
    <row r="59" spans="1:15" x14ac:dyDescent="0.2">
      <c r="A59" s="83">
        <v>2013</v>
      </c>
      <c r="B59" s="94">
        <v>403.21142666097069</v>
      </c>
      <c r="C59" s="94">
        <v>416.6327813100695</v>
      </c>
      <c r="D59" s="94">
        <v>420.86383736078238</v>
      </c>
      <c r="E59" s="94">
        <v>414.76428846471202</v>
      </c>
      <c r="F59" s="94">
        <v>377.68027154565777</v>
      </c>
      <c r="G59" s="94">
        <v>368.32804086704408</v>
      </c>
      <c r="H59" s="94">
        <v>362.58505280409543</v>
      </c>
      <c r="I59" s="94">
        <v>366.1011035825116</v>
      </c>
      <c r="J59" s="94">
        <v>357.63939704375821</v>
      </c>
      <c r="K59" s="94">
        <v>345.63214623843857</v>
      </c>
      <c r="L59" s="94">
        <v>342.36777545277437</v>
      </c>
      <c r="M59" s="94">
        <v>390.7342970907917</v>
      </c>
      <c r="N59" s="94">
        <f t="shared" si="4"/>
        <v>380.54503486846721</v>
      </c>
      <c r="O59" s="94">
        <f t="shared" si="5"/>
        <v>407.48925213563848</v>
      </c>
    </row>
    <row r="60" spans="1:15" x14ac:dyDescent="0.2">
      <c r="A60" s="83">
        <v>2014</v>
      </c>
      <c r="B60" s="94">
        <v>382.57855206435278</v>
      </c>
      <c r="C60" s="94">
        <v>369.56290451281137</v>
      </c>
      <c r="D60" s="94">
        <v>373.85830113440431</v>
      </c>
      <c r="E60" s="94">
        <v>372.34249875983272</v>
      </c>
      <c r="F60" s="94">
        <v>379.17122112915126</v>
      </c>
      <c r="G60" s="94">
        <v>412.97173577473791</v>
      </c>
      <c r="H60" s="94">
        <v>409.72467973671172</v>
      </c>
      <c r="I60" s="94">
        <v>414.6141504610448</v>
      </c>
      <c r="J60" s="94">
        <v>424.36742467460658</v>
      </c>
      <c r="K60" s="94">
        <v>432.48173589714492</v>
      </c>
      <c r="L60" s="94">
        <v>441.62849696518407</v>
      </c>
      <c r="M60" s="94">
        <v>451.47726587339201</v>
      </c>
      <c r="N60" s="94">
        <f t="shared" si="4"/>
        <v>405.39824724861455</v>
      </c>
      <c r="O60" s="94">
        <f t="shared" si="5"/>
        <v>384.8271405858049</v>
      </c>
    </row>
    <row r="61" spans="1:15" x14ac:dyDescent="0.2">
      <c r="A61" s="83">
        <v>2015</v>
      </c>
      <c r="B61" s="94">
        <v>430.9208824188903</v>
      </c>
      <c r="C61" s="94">
        <v>424.45814037564338</v>
      </c>
      <c r="D61" s="94">
        <v>416.9588587790513</v>
      </c>
      <c r="E61" s="94">
        <v>413.14194851519187</v>
      </c>
      <c r="F61" s="94">
        <v>416.45934832935973</v>
      </c>
      <c r="G61" s="94">
        <v>445.63548871143001</v>
      </c>
      <c r="H61" s="94">
        <v>434.61525213557456</v>
      </c>
      <c r="I61" s="94">
        <v>442.61125862528252</v>
      </c>
      <c r="J61" s="94">
        <v>506.79314093948244</v>
      </c>
      <c r="K61" s="94">
        <v>502.31666808619372</v>
      </c>
      <c r="L61" s="94">
        <v>498.07286681180165</v>
      </c>
      <c r="M61" s="94">
        <v>497.56183984071811</v>
      </c>
      <c r="N61" s="94">
        <f t="shared" si="4"/>
        <v>452.46214113071824</v>
      </c>
      <c r="O61" s="94">
        <f t="shared" si="5"/>
        <v>438.09848479713554</v>
      </c>
    </row>
    <row r="62" spans="1:15" x14ac:dyDescent="0.2">
      <c r="A62" s="83">
        <v>2016</v>
      </c>
      <c r="B62" s="94">
        <v>496.07510253479461</v>
      </c>
      <c r="C62" s="94">
        <v>503.53541692816202</v>
      </c>
      <c r="D62" s="94">
        <v>499.03493453430372</v>
      </c>
      <c r="E62" s="94">
        <v>514.09867395349625</v>
      </c>
      <c r="F62" s="94">
        <v>517.7401700766186</v>
      </c>
      <c r="G62" s="94">
        <v>539.34786082539256</v>
      </c>
      <c r="H62" s="94">
        <v>581.00343089144462</v>
      </c>
      <c r="I62" s="94">
        <v>625.24362802914334</v>
      </c>
      <c r="J62" s="94">
        <v>627.25209308512854</v>
      </c>
      <c r="K62" s="94">
        <v>619.79885461171671</v>
      </c>
      <c r="L62" s="94">
        <v>606.52054480004585</v>
      </c>
      <c r="M62" s="94">
        <v>588.80953352650693</v>
      </c>
      <c r="N62" s="94">
        <f t="shared" si="4"/>
        <v>559.87168698306289</v>
      </c>
      <c r="O62" s="94">
        <f t="shared" si="5"/>
        <v>533.4402237997665</v>
      </c>
    </row>
    <row r="63" spans="1:15" x14ac:dyDescent="0.2">
      <c r="A63" s="83">
        <v>2017</v>
      </c>
      <c r="B63" s="94">
        <v>601.42217371065351</v>
      </c>
      <c r="C63" s="94">
        <v>613.23193794985559</v>
      </c>
      <c r="D63" s="94">
        <v>618.62047633776672</v>
      </c>
      <c r="E63" s="94">
        <v>611.52389854406613</v>
      </c>
      <c r="F63" s="94">
        <v>660.39606316073321</v>
      </c>
      <c r="G63" s="94">
        <v>670.89108284285805</v>
      </c>
      <c r="H63" s="94">
        <v>660.32501615623471</v>
      </c>
      <c r="I63" s="94">
        <v>652.90597821398603</v>
      </c>
      <c r="J63" s="94">
        <v>660.64950903746319</v>
      </c>
      <c r="K63" s="94">
        <v>648.84203329785487</v>
      </c>
      <c r="L63" s="94">
        <v>638.17999999999995</v>
      </c>
      <c r="M63" s="94">
        <v>627.36119498826577</v>
      </c>
      <c r="N63" s="94">
        <f t="shared" si="4"/>
        <v>638.69578035331153</v>
      </c>
      <c r="O63" s="94">
        <f t="shared" si="5"/>
        <v>630.42458907432376</v>
      </c>
    </row>
    <row r="64" spans="1:15" x14ac:dyDescent="0.2">
      <c r="A64" s="83">
        <v>2018</v>
      </c>
      <c r="B64" s="94">
        <v>613.78015025701859</v>
      </c>
      <c r="C64" s="94">
        <v>597.19413070320968</v>
      </c>
      <c r="D64" s="94">
        <v>583.78386541423777</v>
      </c>
      <c r="E64" s="94">
        <v>585.5879745732534</v>
      </c>
      <c r="F64" s="94">
        <v>568.87222723926754</v>
      </c>
      <c r="G64" s="98" t="s">
        <v>23</v>
      </c>
      <c r="H64" s="98" t="s">
        <v>23</v>
      </c>
      <c r="I64" s="98" t="s">
        <v>23</v>
      </c>
      <c r="J64" s="98" t="s">
        <v>23</v>
      </c>
      <c r="K64" s="98" t="s">
        <v>23</v>
      </c>
      <c r="L64" s="98" t="s">
        <v>23</v>
      </c>
      <c r="M64" s="98" t="s">
        <v>23</v>
      </c>
      <c r="N64" s="98" t="s">
        <v>23</v>
      </c>
      <c r="O64" s="98">
        <f t="shared" si="5"/>
        <v>607.95019705913853</v>
      </c>
    </row>
    <row r="66" spans="1:15" x14ac:dyDescent="0.2">
      <c r="B66" s="93"/>
      <c r="C66" s="93"/>
      <c r="D66" s="93"/>
      <c r="E66" s="93"/>
      <c r="F66" s="93"/>
      <c r="G66" s="93"/>
      <c r="H66" s="93" t="s">
        <v>374</v>
      </c>
      <c r="I66" s="93"/>
      <c r="J66" s="93"/>
      <c r="K66" s="93"/>
      <c r="L66" s="93"/>
      <c r="M66" s="93"/>
    </row>
    <row r="67" spans="1:15" x14ac:dyDescent="0.2">
      <c r="B67" s="101" t="s">
        <v>225</v>
      </c>
      <c r="C67" s="101" t="s">
        <v>226</v>
      </c>
      <c r="D67" s="101" t="s">
        <v>227</v>
      </c>
      <c r="E67" s="101" t="s">
        <v>228</v>
      </c>
      <c r="F67" s="101" t="s">
        <v>229</v>
      </c>
      <c r="G67" s="101" t="s">
        <v>230</v>
      </c>
      <c r="H67" s="101" t="s">
        <v>231</v>
      </c>
      <c r="I67" s="101" t="s">
        <v>232</v>
      </c>
      <c r="J67" s="101" t="s">
        <v>233</v>
      </c>
      <c r="K67" s="101" t="s">
        <v>234</v>
      </c>
      <c r="L67" s="101" t="s">
        <v>235</v>
      </c>
      <c r="M67" s="101" t="s">
        <v>236</v>
      </c>
      <c r="N67" s="12"/>
      <c r="O67" s="12"/>
    </row>
    <row r="68" spans="1:15" x14ac:dyDescent="0.2">
      <c r="A68" s="83">
        <v>1994</v>
      </c>
      <c r="B68" s="98">
        <v>3.1078000000000001</v>
      </c>
      <c r="C68" s="98">
        <v>3.1217999999999999</v>
      </c>
      <c r="D68" s="98">
        <v>3.3026</v>
      </c>
      <c r="E68" s="98">
        <v>3.3494999999999999</v>
      </c>
      <c r="F68" s="98">
        <v>3.3167</v>
      </c>
      <c r="G68" s="98">
        <v>3.3671000000000002</v>
      </c>
      <c r="H68" s="98">
        <v>3.4030999999999998</v>
      </c>
      <c r="I68" s="98">
        <v>3.3814000000000002</v>
      </c>
      <c r="J68" s="98">
        <v>3.4022000000000001</v>
      </c>
      <c r="K68" s="98">
        <v>3.4211999999999998</v>
      </c>
      <c r="L68" s="98">
        <v>3.4424999999999999</v>
      </c>
      <c r="M68" s="98">
        <v>3.9748000000000001</v>
      </c>
      <c r="N68" s="12"/>
      <c r="O68" s="12"/>
    </row>
    <row r="69" spans="1:15" x14ac:dyDescent="0.2">
      <c r="A69" s="83">
        <v>1995</v>
      </c>
      <c r="B69" s="98">
        <v>5.6405000000000003</v>
      </c>
      <c r="C69" s="98">
        <v>5.6779000000000002</v>
      </c>
      <c r="D69" s="98">
        <v>6.7770000000000001</v>
      </c>
      <c r="E69" s="98">
        <v>6.2285000000000004</v>
      </c>
      <c r="F69" s="98">
        <v>5.9741</v>
      </c>
      <c r="G69" s="98">
        <v>6.2329999999999997</v>
      </c>
      <c r="H69" s="98">
        <v>6.1219999999999999</v>
      </c>
      <c r="I69" s="98">
        <v>6.2046999999999999</v>
      </c>
      <c r="J69" s="98">
        <v>6.3167</v>
      </c>
      <c r="K69" s="98">
        <v>6.7451999999999996</v>
      </c>
      <c r="L69" s="98">
        <v>7.6936</v>
      </c>
      <c r="M69" s="98">
        <v>7.6870000000000003</v>
      </c>
      <c r="N69" s="12"/>
      <c r="O69" s="12"/>
    </row>
    <row r="70" spans="1:15" x14ac:dyDescent="0.2">
      <c r="A70" s="83">
        <v>1996</v>
      </c>
      <c r="B70" s="98">
        <v>7.4805999999999999</v>
      </c>
      <c r="C70" s="98">
        <v>7.5183</v>
      </c>
      <c r="D70" s="98">
        <v>7.5682</v>
      </c>
      <c r="E70" s="98">
        <v>7.4694000000000003</v>
      </c>
      <c r="F70" s="98">
        <v>7.4367999999999999</v>
      </c>
      <c r="G70" s="98">
        <v>7.5648</v>
      </c>
      <c r="H70" s="98">
        <v>7.6178999999999997</v>
      </c>
      <c r="I70" s="98">
        <v>7.5143000000000004</v>
      </c>
      <c r="J70" s="98">
        <v>7.5441000000000003</v>
      </c>
      <c r="K70" s="98">
        <v>7.7344999999999997</v>
      </c>
      <c r="L70" s="98">
        <v>7.9119000000000002</v>
      </c>
      <c r="M70" s="98">
        <v>7.8769</v>
      </c>
      <c r="N70" s="12"/>
      <c r="O70" s="12"/>
    </row>
    <row r="71" spans="1:15" x14ac:dyDescent="0.2">
      <c r="A71" s="83">
        <v>1997</v>
      </c>
      <c r="B71" s="98">
        <v>7.8289</v>
      </c>
      <c r="C71" s="98">
        <v>7.8022999999999998</v>
      </c>
      <c r="D71" s="98">
        <v>7.9561999999999999</v>
      </c>
      <c r="E71" s="98">
        <v>7.9058999999999999</v>
      </c>
      <c r="F71" s="98">
        <v>7.9036999999999997</v>
      </c>
      <c r="G71" s="98">
        <v>7.9497999999999998</v>
      </c>
      <c r="H71" s="98">
        <v>7.8678999999999997</v>
      </c>
      <c r="I71" s="98">
        <v>7.7817999999999996</v>
      </c>
      <c r="J71" s="98">
        <v>7.7808999999999999</v>
      </c>
      <c r="K71" s="98">
        <v>7.8708</v>
      </c>
      <c r="L71" s="98">
        <v>8.2715999999999994</v>
      </c>
      <c r="M71" s="98">
        <v>8.1271000000000004</v>
      </c>
      <c r="N71" s="12"/>
      <c r="O71" s="12"/>
    </row>
    <row r="72" spans="1:15" x14ac:dyDescent="0.2">
      <c r="A72" s="83">
        <v>1998</v>
      </c>
      <c r="B72" s="98">
        <v>8.2271999999999998</v>
      </c>
      <c r="C72" s="98">
        <v>8.5021000000000004</v>
      </c>
      <c r="D72" s="98">
        <v>8.5680999999999994</v>
      </c>
      <c r="E72" s="98">
        <v>8.5016999999999996</v>
      </c>
      <c r="F72" s="98">
        <v>8.5847999999999995</v>
      </c>
      <c r="G72" s="98">
        <v>8.92</v>
      </c>
      <c r="H72" s="98">
        <v>8.8989999999999991</v>
      </c>
      <c r="I72" s="98">
        <v>9.3712</v>
      </c>
      <c r="J72" s="98">
        <v>10.219200000000001</v>
      </c>
      <c r="K72" s="98">
        <v>10.1594</v>
      </c>
      <c r="L72" s="98">
        <v>9.9685000000000006</v>
      </c>
      <c r="M72" s="98">
        <v>9.9067000000000007</v>
      </c>
      <c r="N72" s="12"/>
      <c r="O72" s="12"/>
    </row>
    <row r="73" spans="1:15" x14ac:dyDescent="0.2">
      <c r="A73" s="83">
        <v>1999</v>
      </c>
      <c r="B73" s="98">
        <v>10.1279</v>
      </c>
      <c r="C73" s="98">
        <v>10.005699999999999</v>
      </c>
      <c r="D73" s="98">
        <v>9.7324000000000002</v>
      </c>
      <c r="E73" s="98">
        <v>9.4304000000000006</v>
      </c>
      <c r="F73" s="98">
        <v>9.3955000000000002</v>
      </c>
      <c r="G73" s="98">
        <v>9.5145999999999997</v>
      </c>
      <c r="H73" s="98">
        <v>9.3698999999999995</v>
      </c>
      <c r="I73" s="98">
        <v>9.3978999999999999</v>
      </c>
      <c r="J73" s="98">
        <v>9.3413000000000004</v>
      </c>
      <c r="K73" s="98">
        <v>9.5752000000000006</v>
      </c>
      <c r="L73" s="98">
        <v>9.4161000000000001</v>
      </c>
      <c r="M73" s="98">
        <v>9.4270999999999994</v>
      </c>
      <c r="N73" s="12"/>
      <c r="O73" s="12"/>
    </row>
    <row r="74" spans="1:15" x14ac:dyDescent="0.2">
      <c r="A74" s="83">
        <v>2000</v>
      </c>
      <c r="B74" s="98">
        <v>9.4934999999999992</v>
      </c>
      <c r="C74" s="98">
        <v>9.4265000000000008</v>
      </c>
      <c r="D74" s="98">
        <v>9.2886000000000006</v>
      </c>
      <c r="E74" s="98">
        <v>9.3937000000000008</v>
      </c>
      <c r="F74" s="98">
        <v>9.5059000000000005</v>
      </c>
      <c r="G74" s="98">
        <v>9.8343000000000007</v>
      </c>
      <c r="H74" s="98">
        <v>9.4192</v>
      </c>
      <c r="I74" s="98">
        <v>9.2723999999999993</v>
      </c>
      <c r="J74" s="98">
        <v>9.3614999999999995</v>
      </c>
      <c r="K74" s="98">
        <v>9.5370000000000008</v>
      </c>
      <c r="L74" s="98">
        <v>9.5081000000000007</v>
      </c>
      <c r="M74" s="98">
        <v>9.4672999999999998</v>
      </c>
      <c r="N74" s="12"/>
      <c r="O74" s="12"/>
    </row>
    <row r="75" spans="1:15" x14ac:dyDescent="0.2">
      <c r="A75" s="83">
        <v>2001</v>
      </c>
      <c r="B75" s="98">
        <v>9.7688000000000006</v>
      </c>
      <c r="C75" s="98">
        <v>9.7108000000000008</v>
      </c>
      <c r="D75" s="98">
        <v>9.5990000000000002</v>
      </c>
      <c r="E75" s="98">
        <v>9.3276000000000003</v>
      </c>
      <c r="F75" s="98">
        <v>9.1475000000000009</v>
      </c>
      <c r="G75" s="98">
        <v>9.0881000000000007</v>
      </c>
      <c r="H75" s="98">
        <v>9.1682000000000006</v>
      </c>
      <c r="I75" s="98">
        <v>9.1332000000000004</v>
      </c>
      <c r="J75" s="98">
        <v>9.4253</v>
      </c>
      <c r="K75" s="98">
        <v>9.3391000000000002</v>
      </c>
      <c r="L75" s="98">
        <v>9.2249999999999996</v>
      </c>
      <c r="M75" s="98">
        <v>9.1574000000000009</v>
      </c>
      <c r="N75" s="12"/>
      <c r="O75" s="12"/>
    </row>
    <row r="76" spans="1:15" x14ac:dyDescent="0.2">
      <c r="A76" s="83">
        <v>2002</v>
      </c>
      <c r="B76" s="98">
        <v>9.1636000000000006</v>
      </c>
      <c r="C76" s="98">
        <v>9.1050000000000004</v>
      </c>
      <c r="D76" s="98">
        <v>9.0640000000000001</v>
      </c>
      <c r="E76" s="98">
        <v>9.1648999999999994</v>
      </c>
      <c r="F76" s="98">
        <v>9.5099</v>
      </c>
      <c r="G76" s="98">
        <v>9.7670999999999992</v>
      </c>
      <c r="H76" s="98">
        <v>9.7791999999999994</v>
      </c>
      <c r="I76" s="98">
        <v>9.8389000000000006</v>
      </c>
      <c r="J76" s="98">
        <v>10.0708</v>
      </c>
      <c r="K76" s="98">
        <v>10.094099999999999</v>
      </c>
      <c r="L76" s="98">
        <v>10.1952</v>
      </c>
      <c r="M76" s="98">
        <v>10.225099999999999</v>
      </c>
      <c r="N76" s="12"/>
      <c r="O76" s="12"/>
    </row>
    <row r="77" spans="1:15" x14ac:dyDescent="0.2">
      <c r="A77" s="83">
        <v>2003</v>
      </c>
      <c r="B77" s="98">
        <v>10.622299999999999</v>
      </c>
      <c r="C77" s="98">
        <v>10.944699999999999</v>
      </c>
      <c r="D77" s="98">
        <v>10.9053</v>
      </c>
      <c r="E77" s="98">
        <v>10.588699999999999</v>
      </c>
      <c r="F77" s="98">
        <v>10.252800000000001</v>
      </c>
      <c r="G77" s="98">
        <v>10.502800000000001</v>
      </c>
      <c r="H77" s="98">
        <v>10.4581</v>
      </c>
      <c r="I77" s="98">
        <v>10.782999999999999</v>
      </c>
      <c r="J77" s="98">
        <v>10.9229</v>
      </c>
      <c r="K77" s="98">
        <v>11.179600000000001</v>
      </c>
      <c r="L77" s="98">
        <v>11.1494</v>
      </c>
      <c r="M77" s="98">
        <v>11.2515</v>
      </c>
      <c r="N77" s="12"/>
      <c r="O77" s="12"/>
    </row>
    <row r="78" spans="1:15" x14ac:dyDescent="0.2">
      <c r="A78" s="83">
        <v>2004</v>
      </c>
      <c r="B78" s="98">
        <v>10.920299999999999</v>
      </c>
      <c r="C78" s="98">
        <v>11.0319</v>
      </c>
      <c r="D78" s="98">
        <v>11.019</v>
      </c>
      <c r="E78" s="98">
        <v>11.270099999999999</v>
      </c>
      <c r="F78" s="98">
        <v>11.5199</v>
      </c>
      <c r="G78" s="98">
        <v>11.3926</v>
      </c>
      <c r="H78" s="98">
        <v>11.4678</v>
      </c>
      <c r="I78" s="98">
        <v>11.395300000000001</v>
      </c>
      <c r="J78" s="98">
        <v>11.487</v>
      </c>
      <c r="K78" s="98">
        <v>11.403700000000001</v>
      </c>
      <c r="L78" s="98">
        <v>11.371</v>
      </c>
      <c r="M78" s="98">
        <v>11.2012</v>
      </c>
      <c r="N78" s="12"/>
      <c r="O78" s="12"/>
    </row>
    <row r="79" spans="1:15" x14ac:dyDescent="0.2">
      <c r="A79" s="83">
        <v>2005</v>
      </c>
      <c r="B79" s="98">
        <v>11.262700000000001</v>
      </c>
      <c r="C79" s="98">
        <v>11.1373</v>
      </c>
      <c r="D79" s="98">
        <v>11.155200000000001</v>
      </c>
      <c r="E79" s="98">
        <v>11.1121</v>
      </c>
      <c r="F79" s="98">
        <v>10.9764</v>
      </c>
      <c r="G79" s="98">
        <v>10.819699999999999</v>
      </c>
      <c r="H79" s="98">
        <v>10.6724</v>
      </c>
      <c r="I79" s="98">
        <v>10.686199999999999</v>
      </c>
      <c r="J79" s="98">
        <v>10.7858</v>
      </c>
      <c r="K79" s="98">
        <v>10.8354</v>
      </c>
      <c r="L79" s="98">
        <v>10.6715</v>
      </c>
      <c r="M79" s="98">
        <v>10.6266</v>
      </c>
      <c r="N79" s="12"/>
      <c r="O79" s="12"/>
    </row>
    <row r="80" spans="1:15" x14ac:dyDescent="0.2">
      <c r="A80" s="83">
        <v>2006</v>
      </c>
      <c r="B80" s="98">
        <v>10.542199999999999</v>
      </c>
      <c r="C80" s="98">
        <v>10.4842</v>
      </c>
      <c r="D80" s="98">
        <v>10.7493</v>
      </c>
      <c r="E80" s="98">
        <v>11.0489</v>
      </c>
      <c r="F80" s="98">
        <v>11.0908</v>
      </c>
      <c r="G80" s="98">
        <v>11.3934</v>
      </c>
      <c r="H80" s="98">
        <v>10.983000000000001</v>
      </c>
      <c r="I80" s="98">
        <v>10.8735</v>
      </c>
      <c r="J80" s="98">
        <v>10.988799999999999</v>
      </c>
      <c r="K80" s="98">
        <v>10.885400000000001</v>
      </c>
      <c r="L80" s="98">
        <v>10.9133</v>
      </c>
      <c r="M80" s="98">
        <v>10.8546</v>
      </c>
      <c r="N80" s="12"/>
      <c r="O80" s="12"/>
    </row>
    <row r="81" spans="1:15" x14ac:dyDescent="0.2">
      <c r="A81" s="83">
        <v>2007</v>
      </c>
      <c r="B81" s="98">
        <v>10.9559</v>
      </c>
      <c r="C81" s="98">
        <v>10.995100000000001</v>
      </c>
      <c r="D81" s="98">
        <v>11.1144</v>
      </c>
      <c r="E81" s="98">
        <v>10.9802</v>
      </c>
      <c r="F81" s="98">
        <v>10.822100000000001</v>
      </c>
      <c r="G81" s="98">
        <v>10.833</v>
      </c>
      <c r="H81" s="98">
        <v>10.8146</v>
      </c>
      <c r="I81" s="98">
        <v>11.043799999999999</v>
      </c>
      <c r="J81" s="98">
        <v>11.0319</v>
      </c>
      <c r="K81" s="98">
        <v>10.821400000000001</v>
      </c>
      <c r="L81" s="98">
        <v>10.8811</v>
      </c>
      <c r="M81" s="98">
        <v>10.846299999999999</v>
      </c>
      <c r="N81" s="12"/>
      <c r="O81" s="12"/>
    </row>
    <row r="82" spans="1:15" x14ac:dyDescent="0.2">
      <c r="A82" s="83">
        <v>2008</v>
      </c>
      <c r="B82" s="98">
        <v>10.9057</v>
      </c>
      <c r="C82" s="98">
        <v>10.767899999999999</v>
      </c>
      <c r="D82" s="98">
        <v>10.732799999999999</v>
      </c>
      <c r="E82" s="98">
        <v>10.5146</v>
      </c>
      <c r="F82" s="98">
        <v>10.4381</v>
      </c>
      <c r="G82" s="98">
        <v>10.3269</v>
      </c>
      <c r="H82" s="98">
        <v>10.2094</v>
      </c>
      <c r="I82" s="98">
        <v>10.115399999999999</v>
      </c>
      <c r="J82" s="98">
        <v>10.6633</v>
      </c>
      <c r="K82" s="98">
        <v>12.6593</v>
      </c>
      <c r="L82" s="98">
        <v>13.118600000000001</v>
      </c>
      <c r="M82" s="98">
        <v>13.416700000000001</v>
      </c>
      <c r="N82" s="12"/>
      <c r="O82" s="12"/>
    </row>
    <row r="83" spans="1:15" x14ac:dyDescent="0.2">
      <c r="A83" s="83">
        <v>2009</v>
      </c>
      <c r="B83" s="98">
        <v>13.883900000000001</v>
      </c>
      <c r="C83" s="98">
        <v>14.6066</v>
      </c>
      <c r="D83" s="98">
        <v>14.646599999999999</v>
      </c>
      <c r="E83" s="98">
        <v>13.403499999999999</v>
      </c>
      <c r="F83" s="98">
        <v>13.189500000000001</v>
      </c>
      <c r="G83" s="98">
        <v>13.3414</v>
      </c>
      <c r="H83" s="98">
        <v>13.362299999999999</v>
      </c>
      <c r="I83" s="98">
        <v>13.0063</v>
      </c>
      <c r="J83" s="98">
        <v>13.406000000000001</v>
      </c>
      <c r="K83" s="98">
        <v>13.227499999999999</v>
      </c>
      <c r="L83" s="98">
        <v>13.111499999999999</v>
      </c>
      <c r="M83" s="98">
        <v>12.8622</v>
      </c>
      <c r="N83" s="12"/>
      <c r="O83" s="12"/>
    </row>
    <row r="84" spans="1:15" x14ac:dyDescent="0.2">
      <c r="A84" s="83">
        <v>2010</v>
      </c>
      <c r="B84" s="98">
        <v>12.8096</v>
      </c>
      <c r="C84" s="98">
        <v>12.9396</v>
      </c>
      <c r="D84" s="98">
        <v>12.567299999999999</v>
      </c>
      <c r="E84" s="98">
        <v>12.239599999999999</v>
      </c>
      <c r="F84" s="98">
        <v>12.7262</v>
      </c>
      <c r="G84" s="98">
        <v>12.7102</v>
      </c>
      <c r="H84" s="98">
        <v>12.803800000000001</v>
      </c>
      <c r="I84" s="98">
        <v>12.766</v>
      </c>
      <c r="J84" s="98">
        <v>12.797700000000001</v>
      </c>
      <c r="K84" s="98">
        <v>12.439299999999999</v>
      </c>
      <c r="L84" s="98">
        <v>12.3376</v>
      </c>
      <c r="M84" s="98">
        <v>12.3902</v>
      </c>
      <c r="N84" s="12"/>
      <c r="O84" s="12"/>
    </row>
    <row r="85" spans="1:15" x14ac:dyDescent="0.2">
      <c r="A85" s="83">
        <v>2011</v>
      </c>
      <c r="B85" s="98">
        <v>12.128</v>
      </c>
      <c r="C85" s="98">
        <v>12.0649</v>
      </c>
      <c r="D85" s="98">
        <v>11.9963</v>
      </c>
      <c r="E85" s="98">
        <v>11.7059</v>
      </c>
      <c r="F85" s="98">
        <v>11.654199999999999</v>
      </c>
      <c r="G85" s="98">
        <v>11.8055</v>
      </c>
      <c r="H85" s="98">
        <v>11.674099999999999</v>
      </c>
      <c r="I85" s="98">
        <v>12.236599999999999</v>
      </c>
      <c r="J85" s="98">
        <v>13.063700000000001</v>
      </c>
      <c r="K85" s="98">
        <v>13.437900000000001</v>
      </c>
      <c r="L85" s="98">
        <v>13.695499999999999</v>
      </c>
      <c r="M85" s="98">
        <v>13.7746</v>
      </c>
      <c r="N85" s="12"/>
      <c r="O85" s="12"/>
    </row>
    <row r="86" spans="1:15" x14ac:dyDescent="0.2">
      <c r="A86" s="83">
        <v>2012</v>
      </c>
      <c r="B86" s="98">
        <v>13.382899999999999</v>
      </c>
      <c r="C86" s="98">
        <v>12.783300000000001</v>
      </c>
      <c r="D86" s="98">
        <v>12.7523</v>
      </c>
      <c r="E86" s="98">
        <v>13.055899999999999</v>
      </c>
      <c r="F86" s="98">
        <v>13.619899999999999</v>
      </c>
      <c r="G86" s="98">
        <v>13.9193</v>
      </c>
      <c r="H86" s="98">
        <v>13.363799999999999</v>
      </c>
      <c r="I86" s="98">
        <v>13.1793</v>
      </c>
      <c r="J86" s="98">
        <v>12.923500000000001</v>
      </c>
      <c r="K86" s="98">
        <v>12.897600000000001</v>
      </c>
      <c r="L86" s="98">
        <v>13.0639</v>
      </c>
      <c r="M86" s="98">
        <v>12.8651</v>
      </c>
      <c r="N86" s="12"/>
      <c r="O86" s="12"/>
    </row>
    <row r="87" spans="1:15" x14ac:dyDescent="0.2">
      <c r="A87" s="83">
        <v>2013</v>
      </c>
      <c r="B87" s="98">
        <v>12.696400000000001</v>
      </c>
      <c r="C87" s="98">
        <v>12.7249</v>
      </c>
      <c r="D87" s="98">
        <v>12.5</v>
      </c>
      <c r="E87" s="98">
        <v>12.206099999999999</v>
      </c>
      <c r="F87" s="98">
        <v>12.299300000000001</v>
      </c>
      <c r="G87" s="98">
        <v>12.9636</v>
      </c>
      <c r="H87" s="98">
        <v>12.7615</v>
      </c>
      <c r="I87" s="98">
        <v>12.912000000000001</v>
      </c>
      <c r="J87" s="98">
        <v>13.055300000000001</v>
      </c>
      <c r="K87" s="98">
        <v>12.9916</v>
      </c>
      <c r="L87" s="98">
        <v>13.059699999999999</v>
      </c>
      <c r="M87" s="98">
        <v>13.0099</v>
      </c>
      <c r="N87" s="12"/>
      <c r="O87" s="12"/>
    </row>
    <row r="88" spans="1:15" x14ac:dyDescent="0.2">
      <c r="A88" s="83">
        <v>2014</v>
      </c>
      <c r="B88" s="98">
        <v>13.222</v>
      </c>
      <c r="C88" s="98">
        <v>13.2928</v>
      </c>
      <c r="D88" s="98">
        <v>13.1929</v>
      </c>
      <c r="E88" s="98">
        <v>13.0669</v>
      </c>
      <c r="F88" s="98">
        <v>12.933</v>
      </c>
      <c r="G88" s="98">
        <v>12.9932</v>
      </c>
      <c r="H88" s="98">
        <v>12.991400000000001</v>
      </c>
      <c r="I88" s="98">
        <v>13.143599999999999</v>
      </c>
      <c r="J88" s="98">
        <v>13.237</v>
      </c>
      <c r="K88" s="98">
        <v>13.4795</v>
      </c>
      <c r="L88" s="98">
        <v>13.614800000000001</v>
      </c>
      <c r="M88" s="98">
        <v>14.5205</v>
      </c>
      <c r="N88" s="12"/>
      <c r="O88" s="12"/>
    </row>
    <row r="89" spans="1:15" x14ac:dyDescent="0.2">
      <c r="A89" s="83">
        <v>2015</v>
      </c>
      <c r="B89" s="98">
        <v>14.6972</v>
      </c>
      <c r="C89" s="98">
        <v>14.917</v>
      </c>
      <c r="D89" s="98">
        <v>15.237500000000001</v>
      </c>
      <c r="E89" s="98">
        <v>15.1943</v>
      </c>
      <c r="F89" s="98">
        <v>15.2796</v>
      </c>
      <c r="G89" s="98">
        <v>15.479200000000001</v>
      </c>
      <c r="H89" s="98">
        <v>15.951499999999999</v>
      </c>
      <c r="I89" s="98">
        <v>16.533999999999999</v>
      </c>
      <c r="J89" s="98">
        <v>16.838699999999999</v>
      </c>
      <c r="K89" s="98">
        <v>16.569700000000001</v>
      </c>
      <c r="L89" s="98">
        <v>16.630600000000001</v>
      </c>
      <c r="M89" s="98">
        <v>17.069600000000001</v>
      </c>
      <c r="N89" s="12"/>
      <c r="O89" s="12"/>
    </row>
    <row r="90" spans="1:15" x14ac:dyDescent="0.2">
      <c r="A90" s="83">
        <v>2016</v>
      </c>
      <c r="B90" s="98">
        <v>18.064800000000002</v>
      </c>
      <c r="C90" s="98">
        <v>18.433199999999999</v>
      </c>
      <c r="D90" s="98">
        <v>17.630299999999998</v>
      </c>
      <c r="E90" s="98">
        <v>17.479500000000002</v>
      </c>
      <c r="F90" s="98">
        <v>18.135999999999999</v>
      </c>
      <c r="G90" s="98">
        <v>18.6538</v>
      </c>
      <c r="H90" s="98">
        <v>18.615500000000001</v>
      </c>
      <c r="I90" s="98">
        <v>18.4742</v>
      </c>
      <c r="J90" s="98">
        <v>19.243600000000001</v>
      </c>
      <c r="K90" s="98">
        <v>18.891200000000001</v>
      </c>
      <c r="L90" s="98">
        <v>20.008600000000001</v>
      </c>
      <c r="M90" s="98">
        <v>20.499199999999998</v>
      </c>
      <c r="N90" s="12"/>
      <c r="O90" s="12"/>
    </row>
    <row r="91" spans="1:15" x14ac:dyDescent="0.2">
      <c r="A91" s="83">
        <v>2017</v>
      </c>
      <c r="B91" s="94">
        <v>21.391100000000002</v>
      </c>
      <c r="C91" s="94">
        <v>20.300799999999999</v>
      </c>
      <c r="D91" s="94">
        <v>19.28</v>
      </c>
      <c r="E91" s="94">
        <v>18.767199999999999</v>
      </c>
      <c r="F91" s="94">
        <v>18.7666</v>
      </c>
      <c r="G91" s="94">
        <v>18.129300000000001</v>
      </c>
      <c r="H91" s="94">
        <v>17.8081</v>
      </c>
      <c r="I91" s="94">
        <v>17.796900000000001</v>
      </c>
      <c r="J91" s="94">
        <v>17.830500000000001</v>
      </c>
      <c r="K91" s="94">
        <v>18.8215</v>
      </c>
      <c r="L91" s="94">
        <v>18.930599999999998</v>
      </c>
      <c r="M91" s="94">
        <v>19.176500000000001</v>
      </c>
    </row>
    <row r="92" spans="1:15" x14ac:dyDescent="0.2">
      <c r="A92" s="83">
        <v>2018</v>
      </c>
      <c r="B92" s="94">
        <v>18.911799999999999</v>
      </c>
      <c r="C92" s="94">
        <v>18.647300000000001</v>
      </c>
      <c r="D92" s="94">
        <v>18.5901</v>
      </c>
      <c r="E92" s="94">
        <v>18.387599999999999</v>
      </c>
      <c r="F92" s="94">
        <v>19.552499999999998</v>
      </c>
      <c r="G92" s="94">
        <v>20.287800000000001</v>
      </c>
      <c r="H92" s="94">
        <v>18.985600000000002</v>
      </c>
      <c r="I92" s="94">
        <v>18.863299999999999</v>
      </c>
      <c r="J92" s="94">
        <v>18.999099999999999</v>
      </c>
      <c r="K92" s="94">
        <v>19.195799999999998</v>
      </c>
      <c r="L92" s="94">
        <v>20.244800000000001</v>
      </c>
      <c r="M92" s="94">
        <v>20.097200000000001</v>
      </c>
    </row>
    <row r="93" spans="1:15" x14ac:dyDescent="0.2">
      <c r="A93" s="83">
        <v>2019</v>
      </c>
      <c r="B93" s="94">
        <v>19.170400000000001</v>
      </c>
      <c r="C93" s="94">
        <v>19.1953</v>
      </c>
      <c r="D93" s="94">
        <v>19.244199999999999</v>
      </c>
      <c r="E93" s="94">
        <v>18.964099999999998</v>
      </c>
      <c r="F93" s="94">
        <v>19.111000000000001</v>
      </c>
      <c r="G93" s="94">
        <v>19.2728</v>
      </c>
      <c r="H93" s="94">
        <v>19.045200000000001</v>
      </c>
      <c r="I93" s="94">
        <v>19.6828</v>
      </c>
      <c r="J93" s="94">
        <v>19.547000000000001</v>
      </c>
      <c r="K93" s="94">
        <v>19.319299999999998</v>
      </c>
      <c r="L93" s="94">
        <v>19.3261</v>
      </c>
      <c r="M93" s="94">
        <v>19.102399999999999</v>
      </c>
    </row>
    <row r="94" spans="1:15" x14ac:dyDescent="0.2">
      <c r="A94" s="83">
        <v>2020</v>
      </c>
      <c r="B94" s="94">
        <v>18.8066</v>
      </c>
      <c r="C94" s="94">
        <v>18.842300000000002</v>
      </c>
      <c r="D94" s="94">
        <v>22.378499999999999</v>
      </c>
      <c r="E94" s="94">
        <v>24.1798</v>
      </c>
      <c r="F94" s="94">
        <v>23.524000000000001</v>
      </c>
      <c r="G94" s="104">
        <v>22.306899999999999</v>
      </c>
      <c r="H94" s="94">
        <v>22.395199999999999</v>
      </c>
      <c r="I94" s="94">
        <v>22.201699999999999</v>
      </c>
      <c r="J94" s="94">
        <v>21.661300000000001</v>
      </c>
      <c r="K94" s="94">
        <v>21.2804</v>
      </c>
      <c r="L94" s="94">
        <v>20.456600000000002</v>
      </c>
      <c r="M94" s="94">
        <v>19.9604</v>
      </c>
    </row>
    <row r="95" spans="1:15" x14ac:dyDescent="0.2">
      <c r="A95" s="83">
        <v>2021</v>
      </c>
      <c r="B95" s="94">
        <v>19.941199999999998</v>
      </c>
      <c r="C95" s="94">
        <v>20.329599999999999</v>
      </c>
      <c r="D95" s="94">
        <v>20.75</v>
      </c>
      <c r="E95" s="94">
        <v>20.037600000000001</v>
      </c>
      <c r="F95" s="94">
        <v>19.96</v>
      </c>
      <c r="G95" s="104">
        <v>20.03</v>
      </c>
      <c r="H95" s="103">
        <v>19.9664</v>
      </c>
      <c r="I95" s="94">
        <v>20.074999999999999</v>
      </c>
      <c r="J95" s="94">
        <v>20.046099999999999</v>
      </c>
      <c r="K95" s="94">
        <v>20.439900000000002</v>
      </c>
      <c r="L95" s="98">
        <v>20.869800000000001</v>
      </c>
      <c r="M95" s="98">
        <v>20.925999999999998</v>
      </c>
    </row>
    <row r="96" spans="1:15" x14ac:dyDescent="0.2">
      <c r="A96" s="83">
        <v>2022</v>
      </c>
      <c r="B96" s="94">
        <v>20.507300000000001</v>
      </c>
      <c r="C96" s="94">
        <v>20.457799999999999</v>
      </c>
      <c r="D96" s="94">
        <v>20.5444</v>
      </c>
      <c r="E96" s="98">
        <v>20.090800000000002</v>
      </c>
      <c r="F96" s="98">
        <v>20.057500000000001</v>
      </c>
      <c r="G96" s="98">
        <v>20.010100000000001</v>
      </c>
      <c r="H96" s="98">
        <v>20.546399999999998</v>
      </c>
      <c r="I96" s="98">
        <v>20.113</v>
      </c>
      <c r="J96" s="98">
        <v>20.068899999999999</v>
      </c>
      <c r="K96" s="98">
        <v>19.9772</v>
      </c>
      <c r="L96" s="98">
        <v>19.4543</v>
      </c>
      <c r="M96" s="98">
        <v>19.614799999999999</v>
      </c>
    </row>
    <row r="97" spans="1:27" x14ac:dyDescent="0.2">
      <c r="A97" s="83">
        <v>2023</v>
      </c>
      <c r="B97" s="94">
        <v>18.970500000000001</v>
      </c>
      <c r="C97" s="98">
        <v>18.636800000000001</v>
      </c>
      <c r="D97" s="98">
        <v>18.389199999999999</v>
      </c>
      <c r="E97" s="98">
        <v>18.094799999999999</v>
      </c>
      <c r="F97" s="98">
        <v>17.748899999999999</v>
      </c>
      <c r="G97" s="98">
        <v>17.2407</v>
      </c>
      <c r="H97" s="98">
        <v>16.892900000000001</v>
      </c>
      <c r="I97" s="98">
        <v>16.976700000000001</v>
      </c>
      <c r="J97" s="98">
        <v>17.306699999999999</v>
      </c>
      <c r="K97" s="98">
        <v>18.058900000000001</v>
      </c>
      <c r="L97" s="98">
        <v>17.359400000000001</v>
      </c>
      <c r="M97" s="98">
        <v>17.192699999999999</v>
      </c>
    </row>
    <row r="98" spans="1:27" x14ac:dyDescent="0.2">
      <c r="A98" s="83">
        <v>2024</v>
      </c>
      <c r="B98" s="94">
        <v>17.0932</v>
      </c>
      <c r="C98" s="98">
        <v>17.093699999999998</v>
      </c>
      <c r="D98" s="98">
        <v>16.769300000000001</v>
      </c>
      <c r="E98" s="98">
        <v>16.800799999999999</v>
      </c>
      <c r="F98" s="98">
        <v>16.8033</v>
      </c>
      <c r="G98" s="98">
        <v>18.194600000000001</v>
      </c>
      <c r="H98" s="98">
        <v>18.100200000000001</v>
      </c>
      <c r="I98" s="98">
        <v>19.138200000000001</v>
      </c>
      <c r="J98" s="98">
        <v>19.596299999999999</v>
      </c>
      <c r="K98" s="98">
        <v>19.718299999999999</v>
      </c>
      <c r="L98" s="98">
        <v>20.338100000000001</v>
      </c>
      <c r="M98" s="98">
        <v>20.261600000000001</v>
      </c>
    </row>
    <row r="99" spans="1:27" x14ac:dyDescent="0.2">
      <c r="A99" s="83">
        <v>2025</v>
      </c>
      <c r="B99" s="108">
        <v>20.5367</v>
      </c>
      <c r="C99" s="98">
        <v>20.472799999999999</v>
      </c>
      <c r="D99" s="108">
        <v>20.223500000000001</v>
      </c>
      <c r="E99" s="108">
        <v>20.038699999999999</v>
      </c>
      <c r="F99" s="98">
        <v>19.4573</v>
      </c>
      <c r="G99" s="108" t="s">
        <v>23</v>
      </c>
      <c r="H99" s="108" t="s">
        <v>23</v>
      </c>
      <c r="I99" s="108" t="s">
        <v>23</v>
      </c>
      <c r="J99" s="108" t="s">
        <v>23</v>
      </c>
      <c r="K99" s="108" t="s">
        <v>23</v>
      </c>
      <c r="L99" s="108" t="s">
        <v>23</v>
      </c>
      <c r="M99" s="108" t="s">
        <v>23</v>
      </c>
      <c r="N99" s="98"/>
      <c r="O99" s="98"/>
    </row>
    <row r="100" spans="1:27" x14ac:dyDescent="0.2">
      <c r="C100" s="98"/>
      <c r="D100" s="98"/>
      <c r="E100" s="98"/>
      <c r="F100" s="98"/>
      <c r="G100" s="98"/>
      <c r="H100" s="98"/>
      <c r="I100" s="98"/>
      <c r="J100" s="98"/>
      <c r="K100" s="98"/>
      <c r="L100" s="98"/>
      <c r="M100" s="98"/>
      <c r="N100" s="98"/>
      <c r="O100" s="98"/>
    </row>
    <row r="101" spans="1:27" x14ac:dyDescent="0.2">
      <c r="B101" s="93"/>
      <c r="C101" s="93"/>
      <c r="D101" s="93"/>
      <c r="E101" s="93"/>
      <c r="F101" s="93"/>
      <c r="G101" s="93"/>
      <c r="H101" s="93" t="s">
        <v>238</v>
      </c>
      <c r="I101" s="93"/>
      <c r="J101" s="93"/>
      <c r="K101" s="93"/>
      <c r="L101" s="93"/>
      <c r="M101" s="93"/>
      <c r="N101" s="93"/>
      <c r="O101" s="93"/>
    </row>
    <row r="102" spans="1:27" x14ac:dyDescent="0.2">
      <c r="B102" s="101" t="s">
        <v>225</v>
      </c>
      <c r="C102" s="101" t="s">
        <v>226</v>
      </c>
      <c r="D102" s="101" t="s">
        <v>227</v>
      </c>
      <c r="E102" s="101" t="s">
        <v>228</v>
      </c>
      <c r="F102" s="101" t="s">
        <v>229</v>
      </c>
      <c r="G102" s="101" t="s">
        <v>230</v>
      </c>
      <c r="H102" s="101" t="s">
        <v>231</v>
      </c>
      <c r="I102" s="101" t="s">
        <v>232</v>
      </c>
      <c r="J102" s="101" t="s">
        <v>233</v>
      </c>
      <c r="K102" s="101" t="s">
        <v>234</v>
      </c>
      <c r="L102" s="101" t="s">
        <v>235</v>
      </c>
      <c r="M102" s="101" t="s">
        <v>236</v>
      </c>
      <c r="N102" s="101" t="s">
        <v>237</v>
      </c>
      <c r="O102" s="101" t="s">
        <v>35</v>
      </c>
      <c r="P102" s="105"/>
      <c r="Q102" s="106"/>
      <c r="R102" s="106"/>
      <c r="S102" s="106"/>
      <c r="T102" s="106"/>
      <c r="U102" s="106"/>
      <c r="V102" s="106"/>
      <c r="W102" s="106"/>
      <c r="X102" s="106"/>
      <c r="Y102" s="106"/>
      <c r="Z102" s="106"/>
      <c r="AA102" s="106"/>
    </row>
    <row r="103" spans="1:27" x14ac:dyDescent="0.2">
      <c r="A103" s="165">
        <v>1994</v>
      </c>
      <c r="B103" s="94">
        <f t="shared" ref="B103:M103" si="6">(B5*100)/50/B68/2.20462</f>
        <v>29.724799515947737</v>
      </c>
      <c r="C103" s="94">
        <f t="shared" si="6"/>
        <v>29.591495911225056</v>
      </c>
      <c r="D103" s="94">
        <f t="shared" si="6"/>
        <v>27.971516967135706</v>
      </c>
      <c r="E103" s="94">
        <f t="shared" si="6"/>
        <v>27.579857272925032</v>
      </c>
      <c r="F103" s="94">
        <f t="shared" si="6"/>
        <v>27.852604075033131</v>
      </c>
      <c r="G103" s="94">
        <f t="shared" si="6"/>
        <v>27.435695980417091</v>
      </c>
      <c r="H103" s="94">
        <f t="shared" si="6"/>
        <v>27.14546499828462</v>
      </c>
      <c r="I103" s="94">
        <f t="shared" si="6"/>
        <v>27.319669940161585</v>
      </c>
      <c r="J103" s="94">
        <f t="shared" si="6"/>
        <v>27.152645916072654</v>
      </c>
      <c r="K103" s="94">
        <f t="shared" si="6"/>
        <v>27.001850793774814</v>
      </c>
      <c r="L103" s="94">
        <f t="shared" si="6"/>
        <v>26.839260448680673</v>
      </c>
      <c r="M103" s="94">
        <f t="shared" si="6"/>
        <v>23.279901762320243</v>
      </c>
      <c r="N103" s="94">
        <v>27.40814560797503</v>
      </c>
      <c r="O103" s="94">
        <v>27.639726522806356</v>
      </c>
      <c r="P103" s="107"/>
      <c r="Q103" s="107"/>
      <c r="R103" s="107"/>
      <c r="S103" s="107"/>
      <c r="T103" s="107"/>
      <c r="U103" s="107"/>
      <c r="V103" s="107"/>
      <c r="W103" s="107"/>
      <c r="X103" s="107"/>
      <c r="Y103" s="107"/>
      <c r="Z103" s="107"/>
      <c r="AA103" s="107"/>
    </row>
    <row r="104" spans="1:27" x14ac:dyDescent="0.2">
      <c r="A104" s="165">
        <v>1995</v>
      </c>
      <c r="B104" s="94">
        <f t="shared" ref="B104:M104" si="7">(B6*100)/50/B69/2.20462</f>
        <v>16.405097690784594</v>
      </c>
      <c r="C104" s="94">
        <f t="shared" si="7"/>
        <v>17.649452771043247</v>
      </c>
      <c r="D104" s="94">
        <f t="shared" si="7"/>
        <v>15.768996526934739</v>
      </c>
      <c r="E104" s="94">
        <f t="shared" si="7"/>
        <v>17.21446446694975</v>
      </c>
      <c r="F104" s="94">
        <f t="shared" si="7"/>
        <v>18.655005885826785</v>
      </c>
      <c r="G104" s="94">
        <f t="shared" si="7"/>
        <v>18.819048031454589</v>
      </c>
      <c r="H104" s="94">
        <f t="shared" si="7"/>
        <v>19.160262394651493</v>
      </c>
      <c r="I104" s="94">
        <f t="shared" si="7"/>
        <v>19.32143355488915</v>
      </c>
      <c r="J104" s="94">
        <f t="shared" si="7"/>
        <v>22.163773028673145</v>
      </c>
      <c r="K104" s="94">
        <f t="shared" si="7"/>
        <v>20.812471670650819</v>
      </c>
      <c r="L104" s="94">
        <f t="shared" si="7"/>
        <v>18.846839627650382</v>
      </c>
      <c r="M104" s="94">
        <f t="shared" si="7"/>
        <v>19.470034554267642</v>
      </c>
      <c r="N104" s="94">
        <f>AVERAGE(B104:M104)</f>
        <v>18.690573350314693</v>
      </c>
      <c r="O104" s="94">
        <f>AVERAGE(K103:M103, B104:J104)</f>
        <v>20.189878946331937</v>
      </c>
      <c r="P104" s="107"/>
      <c r="Q104" s="107"/>
      <c r="R104" s="107"/>
      <c r="S104" s="107"/>
      <c r="T104" s="107"/>
      <c r="U104" s="107"/>
      <c r="V104" s="107"/>
      <c r="W104" s="107"/>
      <c r="X104" s="107"/>
      <c r="Y104" s="107"/>
      <c r="Z104" s="107"/>
      <c r="AA104" s="107"/>
    </row>
    <row r="105" spans="1:27" x14ac:dyDescent="0.2">
      <c r="A105" s="165">
        <v>1996</v>
      </c>
      <c r="B105" s="94">
        <f t="shared" ref="B105:M105" si="8">(B7*100)/50/B70/2.20462</f>
        <v>19.556290291043837</v>
      </c>
      <c r="C105" s="94">
        <f t="shared" si="8"/>
        <v>20.152042830120159</v>
      </c>
      <c r="D105" s="94">
        <f t="shared" si="8"/>
        <v>21.225045974939544</v>
      </c>
      <c r="E105" s="94">
        <f t="shared" si="8"/>
        <v>21.745059711718994</v>
      </c>
      <c r="F105" s="94">
        <f t="shared" si="8"/>
        <v>21.813544552840224</v>
      </c>
      <c r="G105" s="94">
        <f t="shared" si="8"/>
        <v>21.74065634295345</v>
      </c>
      <c r="H105" s="94">
        <f t="shared" si="8"/>
        <v>21.835622907656678</v>
      </c>
      <c r="I105" s="94">
        <f t="shared" si="8"/>
        <v>22.491611734389014</v>
      </c>
      <c r="J105" s="94">
        <f t="shared" si="8"/>
        <v>22.6540921272465</v>
      </c>
      <c r="K105" s="94">
        <f t="shared" si="8"/>
        <v>22.010794591684572</v>
      </c>
      <c r="L105" s="94">
        <f t="shared" si="8"/>
        <v>21.37279751230507</v>
      </c>
      <c r="M105" s="94">
        <f t="shared" si="8"/>
        <v>21.470068218967349</v>
      </c>
      <c r="N105" s="94">
        <f t="shared" ref="N105:N129" si="9">AVERAGE(B105:M105)</f>
        <v>21.505635566322116</v>
      </c>
      <c r="O105" s="94">
        <f t="shared" ref="O105:O128" si="10">AVERAGE(K104:M104, B105:J105)</f>
        <v>21.028609360456439</v>
      </c>
      <c r="P105" s="107"/>
      <c r="Q105" s="107"/>
      <c r="R105" s="107"/>
      <c r="S105" s="107"/>
      <c r="T105" s="107"/>
      <c r="U105" s="107"/>
      <c r="V105" s="107"/>
      <c r="W105" s="107"/>
      <c r="X105" s="107"/>
      <c r="Y105" s="107"/>
      <c r="Z105" s="107"/>
      <c r="AA105" s="107"/>
    </row>
    <row r="106" spans="1:27" x14ac:dyDescent="0.2">
      <c r="A106" s="165">
        <v>1997</v>
      </c>
      <c r="B106" s="94">
        <f t="shared" ref="B106:M106" si="11">(B8*100)/50/B71/2.20462</f>
        <v>22.591289612479997</v>
      </c>
      <c r="C106" s="94">
        <f t="shared" si="11"/>
        <v>25.192565189090413</v>
      </c>
      <c r="D106" s="94">
        <f t="shared" si="11"/>
        <v>24.630000343679779</v>
      </c>
      <c r="E106" s="94">
        <f t="shared" si="11"/>
        <v>24.741953005353633</v>
      </c>
      <c r="F106" s="94">
        <f t="shared" si="11"/>
        <v>24.264468806937067</v>
      </c>
      <c r="G106" s="94">
        <f t="shared" si="11"/>
        <v>24.120338440567355</v>
      </c>
      <c r="H106" s="94">
        <f t="shared" si="11"/>
        <v>24.568583012632626</v>
      </c>
      <c r="I106" s="94">
        <f t="shared" si="11"/>
        <v>24.680704941432392</v>
      </c>
      <c r="J106" s="94">
        <f t="shared" si="11"/>
        <v>24.563470590780135</v>
      </c>
      <c r="K106" s="94">
        <f t="shared" si="11"/>
        <v>23.753865605933576</v>
      </c>
      <c r="L106" s="94">
        <f t="shared" si="11"/>
        <v>22.662097508749515</v>
      </c>
      <c r="M106" s="94">
        <f t="shared" si="11"/>
        <v>22.813874279990657</v>
      </c>
      <c r="N106" s="94">
        <f t="shared" si="9"/>
        <v>24.048600944802264</v>
      </c>
      <c r="O106" s="94">
        <f t="shared" si="10"/>
        <v>23.683919522159197</v>
      </c>
      <c r="P106" s="107"/>
      <c r="Q106" s="107"/>
      <c r="R106" s="107"/>
      <c r="S106" s="107"/>
      <c r="T106" s="107"/>
      <c r="U106" s="107"/>
      <c r="V106" s="107"/>
      <c r="W106" s="107"/>
      <c r="X106" s="107"/>
      <c r="Y106" s="107"/>
      <c r="Z106" s="107"/>
      <c r="AA106" s="107"/>
    </row>
    <row r="107" spans="1:27" x14ac:dyDescent="0.2">
      <c r="A107" s="165">
        <v>1998</v>
      </c>
      <c r="B107" s="94">
        <f t="shared" ref="B107:M107" si="12">(B9*100)/50/B72/2.20462</f>
        <v>23.054552096655865</v>
      </c>
      <c r="C107" s="94">
        <f t="shared" si="12"/>
        <v>22.113861394369941</v>
      </c>
      <c r="D107" s="94">
        <f t="shared" si="12"/>
        <v>21.423650353102168</v>
      </c>
      <c r="E107" s="94">
        <f t="shared" si="12"/>
        <v>21.167348987790174</v>
      </c>
      <c r="F107" s="94">
        <f t="shared" si="12"/>
        <v>21.708506053807536</v>
      </c>
      <c r="G107" s="94">
        <f t="shared" si="12"/>
        <v>21.350394501754227</v>
      </c>
      <c r="H107" s="94">
        <f t="shared" si="12"/>
        <v>21.637283970719078</v>
      </c>
      <c r="I107" s="94">
        <f t="shared" si="12"/>
        <v>22.241115533301652</v>
      </c>
      <c r="J107" s="94">
        <f t="shared" si="12"/>
        <v>20.407064745002515</v>
      </c>
      <c r="K107" s="94">
        <f t="shared" si="12"/>
        <v>21.82464377722399</v>
      </c>
      <c r="L107" s="94">
        <f t="shared" si="12"/>
        <v>22.752222157396655</v>
      </c>
      <c r="M107" s="94">
        <f t="shared" si="12"/>
        <v>22.584638528291322</v>
      </c>
      <c r="N107" s="94">
        <f t="shared" si="9"/>
        <v>21.855440174951259</v>
      </c>
      <c r="O107" s="94">
        <f t="shared" si="10"/>
        <v>22.027801252598078</v>
      </c>
      <c r="P107" s="107"/>
      <c r="Q107" s="107"/>
      <c r="R107" s="107"/>
      <c r="S107" s="107"/>
      <c r="T107" s="107"/>
      <c r="U107" s="107"/>
      <c r="V107" s="107"/>
      <c r="W107" s="107"/>
      <c r="X107" s="107"/>
      <c r="Y107" s="107"/>
      <c r="Z107" s="107"/>
      <c r="AA107" s="107"/>
    </row>
    <row r="108" spans="1:27" x14ac:dyDescent="0.2">
      <c r="A108" s="165">
        <v>1999</v>
      </c>
      <c r="B108" s="94">
        <f t="shared" ref="B108:M108" si="13">(B10*100)/50/B73/2.20462</f>
        <v>22.412942031217881</v>
      </c>
      <c r="C108" s="94">
        <f t="shared" si="13"/>
        <v>22.782779072526171</v>
      </c>
      <c r="D108" s="94">
        <f t="shared" si="13"/>
        <v>22.551011585994065</v>
      </c>
      <c r="E108" s="94">
        <f t="shared" si="13"/>
        <v>22.991327060382993</v>
      </c>
      <c r="F108" s="94">
        <f t="shared" si="13"/>
        <v>22.531191616583797</v>
      </c>
      <c r="G108" s="94">
        <f t="shared" si="13"/>
        <v>23.153041893144515</v>
      </c>
      <c r="H108" s="94">
        <f t="shared" si="13"/>
        <v>24.381968299165877</v>
      </c>
      <c r="I108" s="94">
        <f t="shared" si="13"/>
        <v>23.516807924474733</v>
      </c>
      <c r="J108" s="94">
        <f t="shared" si="13"/>
        <v>23.279577001234774</v>
      </c>
      <c r="K108" s="94">
        <f t="shared" si="13"/>
        <v>25.7066931483775</v>
      </c>
      <c r="L108" s="94">
        <f t="shared" si="13"/>
        <v>25.760489401111151</v>
      </c>
      <c r="M108" s="94">
        <f t="shared" si="13"/>
        <v>25.310860612439022</v>
      </c>
      <c r="N108" s="94">
        <f t="shared" si="9"/>
        <v>23.698224137221036</v>
      </c>
      <c r="O108" s="94">
        <f t="shared" si="10"/>
        <v>22.896845912303064</v>
      </c>
      <c r="P108" s="107"/>
      <c r="Q108" s="107"/>
      <c r="R108" s="107"/>
      <c r="S108" s="107"/>
      <c r="T108" s="107"/>
      <c r="U108" s="107"/>
      <c r="V108" s="107"/>
      <c r="W108" s="107"/>
      <c r="X108" s="107"/>
      <c r="Y108" s="107"/>
      <c r="Z108" s="107"/>
      <c r="AA108" s="107"/>
    </row>
    <row r="109" spans="1:27" x14ac:dyDescent="0.2">
      <c r="A109" s="165">
        <v>2000</v>
      </c>
      <c r="B109" s="94">
        <f t="shared" ref="B109:M109" si="14">(B11*100)/50/B74/2.20462</f>
        <v>24.751595386742384</v>
      </c>
      <c r="C109" s="94">
        <f t="shared" si="14"/>
        <v>24.300049781466935</v>
      </c>
      <c r="D109" s="94">
        <f t="shared" si="14"/>
        <v>24.427388966894441</v>
      </c>
      <c r="E109" s="94">
        <f t="shared" si="14"/>
        <v>23.99377419957731</v>
      </c>
      <c r="F109" s="94">
        <f t="shared" si="14"/>
        <v>23.436675475063783</v>
      </c>
      <c r="G109" s="94">
        <f t="shared" si="14"/>
        <v>21.9068452523872</v>
      </c>
      <c r="H109" s="94">
        <f t="shared" si="14"/>
        <v>23.545494005803221</v>
      </c>
      <c r="I109" s="94">
        <f t="shared" si="14"/>
        <v>24.127636296087989</v>
      </c>
      <c r="J109" s="94">
        <f t="shared" si="14"/>
        <v>23.830162337086616</v>
      </c>
      <c r="K109" s="94">
        <f t="shared" si="14"/>
        <v>23.313638706843019</v>
      </c>
      <c r="L109" s="94">
        <f t="shared" si="14"/>
        <v>24.766065039746952</v>
      </c>
      <c r="M109" s="94">
        <f t="shared" si="14"/>
        <v>26.01404900100081</v>
      </c>
      <c r="N109" s="94">
        <f t="shared" si="9"/>
        <v>24.034447870725057</v>
      </c>
      <c r="O109" s="94">
        <f t="shared" si="10"/>
        <v>24.258138738586467</v>
      </c>
      <c r="P109" s="107"/>
      <c r="Q109" s="107"/>
      <c r="R109" s="107"/>
      <c r="S109" s="107"/>
      <c r="T109" s="107"/>
      <c r="U109" s="107"/>
      <c r="V109" s="107"/>
      <c r="W109" s="107"/>
      <c r="X109" s="107"/>
      <c r="Y109" s="107"/>
      <c r="Z109" s="107"/>
      <c r="AA109" s="107"/>
    </row>
    <row r="110" spans="1:27" x14ac:dyDescent="0.2">
      <c r="A110" s="165">
        <v>2001</v>
      </c>
      <c r="B110" s="94">
        <f t="shared" ref="B110:M110" si="15">(B12*100)/50/B75/2.20462</f>
        <v>25.721923686733987</v>
      </c>
      <c r="C110" s="94">
        <f t="shared" si="15"/>
        <v>25.649476709364677</v>
      </c>
      <c r="D110" s="94">
        <f t="shared" si="15"/>
        <v>25.190260252312829</v>
      </c>
      <c r="E110" s="94">
        <f t="shared" si="15"/>
        <v>24.901023329217985</v>
      </c>
      <c r="F110" s="94">
        <f t="shared" si="15"/>
        <v>24.819056904151555</v>
      </c>
      <c r="G110" s="94">
        <f t="shared" si="15"/>
        <v>25.644088078699799</v>
      </c>
      <c r="H110" s="94">
        <f t="shared" si="15"/>
        <v>25.810892089240337</v>
      </c>
      <c r="I110" s="94">
        <f t="shared" si="15"/>
        <v>26.011118817919453</v>
      </c>
      <c r="J110" s="94">
        <f t="shared" si="15"/>
        <v>26.596782842848572</v>
      </c>
      <c r="K110" s="94">
        <f t="shared" si="15"/>
        <v>27.171570842444595</v>
      </c>
      <c r="L110" s="94">
        <f t="shared" si="15"/>
        <v>27.287362712238767</v>
      </c>
      <c r="M110" s="94">
        <f t="shared" si="15"/>
        <v>27.164852839527978</v>
      </c>
      <c r="N110" s="94">
        <f t="shared" si="9"/>
        <v>25.997367425391705</v>
      </c>
      <c r="O110" s="94">
        <f t="shared" si="10"/>
        <v>25.369864621506668</v>
      </c>
      <c r="P110" s="107"/>
      <c r="Q110" s="107"/>
      <c r="R110" s="107"/>
      <c r="S110" s="107"/>
      <c r="T110" s="107"/>
      <c r="U110" s="107"/>
      <c r="V110" s="107"/>
      <c r="W110" s="107"/>
      <c r="X110" s="107"/>
      <c r="Y110" s="107"/>
      <c r="Z110" s="107"/>
      <c r="AA110" s="107"/>
    </row>
    <row r="111" spans="1:27" x14ac:dyDescent="0.2">
      <c r="A111" s="165">
        <v>2002</v>
      </c>
      <c r="B111" s="94">
        <f t="shared" ref="B111:M111" si="16">(B13*100)/50/B76/2.20462</f>
        <v>28.551266987044063</v>
      </c>
      <c r="C111" s="94">
        <f t="shared" si="16"/>
        <v>28.252785370580998</v>
      </c>
      <c r="D111" s="94">
        <f t="shared" si="16"/>
        <v>28.427624463151975</v>
      </c>
      <c r="E111" s="94">
        <f t="shared" si="16"/>
        <v>27.771176264064657</v>
      </c>
      <c r="F111" s="94">
        <f t="shared" si="16"/>
        <v>26.570998431992578</v>
      </c>
      <c r="G111" s="94">
        <f t="shared" si="16"/>
        <v>25.945601728609638</v>
      </c>
      <c r="H111" s="94">
        <f t="shared" si="16"/>
        <v>26.529470762517235</v>
      </c>
      <c r="I111" s="94">
        <f t="shared" si="16"/>
        <v>26.982575088118711</v>
      </c>
      <c r="J111" s="94">
        <f t="shared" si="16"/>
        <v>26.890022519687175</v>
      </c>
      <c r="K111" s="94">
        <f t="shared" si="16"/>
        <v>27.239570624592197</v>
      </c>
      <c r="L111" s="94">
        <f t="shared" si="16"/>
        <v>27.308471419059526</v>
      </c>
      <c r="M111" s="94">
        <f t="shared" si="16"/>
        <v>27.459292421654656</v>
      </c>
      <c r="N111" s="94">
        <f t="shared" si="9"/>
        <v>27.32740467342278</v>
      </c>
      <c r="O111" s="94">
        <f t="shared" si="10"/>
        <v>27.295442334164864</v>
      </c>
      <c r="P111" s="107"/>
      <c r="Q111" s="107"/>
      <c r="R111" s="107"/>
      <c r="S111" s="107"/>
      <c r="T111" s="107"/>
      <c r="U111" s="107"/>
      <c r="V111" s="107"/>
      <c r="W111" s="107"/>
      <c r="X111" s="107"/>
      <c r="Y111" s="107"/>
      <c r="Z111" s="107"/>
      <c r="AA111" s="107"/>
    </row>
    <row r="112" spans="1:27" x14ac:dyDescent="0.2">
      <c r="A112" s="165">
        <v>2003</v>
      </c>
      <c r="B112" s="94">
        <f t="shared" ref="B112:M112" si="17">(B14*100)/50/B77/2.20462</f>
        <v>26.544385336827467</v>
      </c>
      <c r="C112" s="94">
        <f t="shared" si="17"/>
        <v>25.755831543840646</v>
      </c>
      <c r="D112" s="94">
        <f t="shared" si="17"/>
        <v>25.632597578132405</v>
      </c>
      <c r="E112" s="94">
        <f t="shared" si="17"/>
        <v>26.833378835030242</v>
      </c>
      <c r="F112" s="94">
        <f t="shared" si="17"/>
        <v>27.894760578316124</v>
      </c>
      <c r="G112" s="94">
        <f t="shared" si="17"/>
        <v>27.671292315725626</v>
      </c>
      <c r="H112" s="94">
        <f t="shared" si="17"/>
        <v>28.993582782679116</v>
      </c>
      <c r="I112" s="94">
        <f t="shared" si="17"/>
        <v>28.591118305222629</v>
      </c>
      <c r="J112" s="94">
        <f t="shared" si="17"/>
        <v>30.148445216039185</v>
      </c>
      <c r="K112" s="94">
        <f t="shared" si="17"/>
        <v>29.212753121190435</v>
      </c>
      <c r="L112" s="94">
        <f t="shared" si="17"/>
        <v>29.698712387035808</v>
      </c>
      <c r="M112" s="94">
        <f t="shared" si="17"/>
        <v>29.026076060406222</v>
      </c>
      <c r="N112" s="94">
        <f t="shared" si="9"/>
        <v>28.000244505037159</v>
      </c>
      <c r="O112" s="94">
        <f t="shared" si="10"/>
        <v>27.506060579759986</v>
      </c>
      <c r="P112" s="107"/>
      <c r="Q112" s="107"/>
      <c r="R112" s="107"/>
      <c r="S112" s="107"/>
      <c r="T112" s="107"/>
      <c r="U112" s="107"/>
      <c r="V112" s="107"/>
      <c r="W112" s="107"/>
      <c r="X112" s="107"/>
      <c r="Y112" s="107"/>
      <c r="Z112" s="107"/>
      <c r="AA112" s="107"/>
    </row>
    <row r="113" spans="1:27" x14ac:dyDescent="0.2">
      <c r="A113" s="165">
        <v>2004</v>
      </c>
      <c r="B113" s="94">
        <f t="shared" ref="B113:M113" si="18">(B15*100)/50/B78/2.20462</f>
        <v>29.283353126940291</v>
      </c>
      <c r="C113" s="94">
        <f t="shared" si="18"/>
        <v>27.959207245917295</v>
      </c>
      <c r="D113" s="94">
        <f t="shared" si="18"/>
        <v>27.761417381195702</v>
      </c>
      <c r="E113" s="94">
        <f t="shared" si="18"/>
        <v>27.36827343290965</v>
      </c>
      <c r="F113" s="94">
        <f t="shared" si="18"/>
        <v>26.577940248531398</v>
      </c>
      <c r="G113" s="94">
        <f t="shared" si="18"/>
        <v>27.12177114157943</v>
      </c>
      <c r="H113" s="94">
        <f t="shared" si="18"/>
        <v>27.291992144141982</v>
      </c>
      <c r="I113" s="94">
        <f t="shared" si="18"/>
        <v>26.860591233856912</v>
      </c>
      <c r="J113" s="94">
        <f t="shared" si="18"/>
        <v>26.812012318864749</v>
      </c>
      <c r="K113" s="94">
        <f t="shared" si="18"/>
        <v>26.987976626189884</v>
      </c>
      <c r="L113" s="94">
        <f t="shared" si="18"/>
        <v>26.981817249341894</v>
      </c>
      <c r="M113" s="94">
        <f t="shared" si="18"/>
        <v>27.617609205719592</v>
      </c>
      <c r="N113" s="94">
        <f t="shared" si="9"/>
        <v>27.385330112932394</v>
      </c>
      <c r="O113" s="94">
        <f t="shared" si="10"/>
        <v>27.914508320214157</v>
      </c>
      <c r="P113" s="107"/>
      <c r="Q113" s="107"/>
      <c r="R113" s="107"/>
      <c r="S113" s="107"/>
      <c r="T113" s="107"/>
      <c r="U113" s="107"/>
      <c r="V113" s="107"/>
      <c r="W113" s="107"/>
      <c r="X113" s="107"/>
      <c r="Y113" s="107"/>
      <c r="Z113" s="107"/>
      <c r="AA113" s="107"/>
    </row>
    <row r="114" spans="1:27" x14ac:dyDescent="0.2">
      <c r="A114" s="165">
        <v>2005</v>
      </c>
      <c r="B114" s="94">
        <f t="shared" ref="B114:M114" si="19">(B16*100)/50/B79/2.20462</f>
        <v>27.386255375374912</v>
      </c>
      <c r="C114" s="94">
        <f t="shared" si="19"/>
        <v>27.653882494572237</v>
      </c>
      <c r="D114" s="94">
        <f t="shared" si="19"/>
        <v>27.292344450408905</v>
      </c>
      <c r="E114" s="94">
        <f t="shared" si="19"/>
        <v>27.675776189681855</v>
      </c>
      <c r="F114" s="94">
        <f t="shared" si="19"/>
        <v>28.001398949891541</v>
      </c>
      <c r="G114" s="94">
        <f t="shared" si="19"/>
        <v>28.151209246654908</v>
      </c>
      <c r="H114" s="94">
        <f t="shared" si="19"/>
        <v>28.539751010647286</v>
      </c>
      <c r="I114" s="94">
        <f t="shared" si="19"/>
        <v>28.269438872951667</v>
      </c>
      <c r="J114" s="94">
        <f t="shared" si="19"/>
        <v>27.819142723921797</v>
      </c>
      <c r="K114" s="94">
        <f t="shared" si="19"/>
        <v>27.62900494928865</v>
      </c>
      <c r="L114" s="94">
        <f t="shared" si="19"/>
        <v>28.529406438944985</v>
      </c>
      <c r="M114" s="94">
        <f t="shared" si="19"/>
        <v>28.607265532133116</v>
      </c>
      <c r="N114" s="94">
        <f t="shared" si="9"/>
        <v>27.962906352872654</v>
      </c>
      <c r="O114" s="94">
        <f t="shared" si="10"/>
        <v>27.698050199613039</v>
      </c>
      <c r="P114" s="107"/>
      <c r="Q114" s="107"/>
      <c r="R114" s="107"/>
      <c r="S114" s="107"/>
      <c r="T114" s="107"/>
      <c r="U114" s="107"/>
      <c r="V114" s="107"/>
      <c r="W114" s="107"/>
      <c r="X114" s="107"/>
      <c r="Y114" s="107"/>
      <c r="Z114" s="107"/>
      <c r="AA114" s="107"/>
    </row>
    <row r="115" spans="1:27" x14ac:dyDescent="0.2">
      <c r="A115" s="165">
        <v>2006</v>
      </c>
      <c r="B115" s="94">
        <f t="shared" ref="B115:M115" si="20">(B17*100)/50/B80/2.20462</f>
        <v>28.638371546770298</v>
      </c>
      <c r="C115" s="94">
        <f t="shared" si="20"/>
        <v>28.792476414930874</v>
      </c>
      <c r="D115" s="94">
        <f t="shared" si="20"/>
        <v>29.538205892937011</v>
      </c>
      <c r="E115" s="94">
        <f t="shared" si="20"/>
        <v>29.147785363185857</v>
      </c>
      <c r="F115" s="94">
        <f t="shared" si="20"/>
        <v>30.722670462730608</v>
      </c>
      <c r="G115" s="94">
        <f t="shared" si="20"/>
        <v>32.805006176818786</v>
      </c>
      <c r="H115" s="94">
        <f t="shared" si="20"/>
        <v>34.299272629181353</v>
      </c>
      <c r="I115" s="94">
        <f t="shared" si="20"/>
        <v>38.353181674265613</v>
      </c>
      <c r="J115" s="94">
        <f t="shared" si="20"/>
        <v>43.971533079627406</v>
      </c>
      <c r="K115" s="94">
        <f t="shared" si="20"/>
        <v>40.51975537281276</v>
      </c>
      <c r="L115" s="94">
        <f t="shared" si="20"/>
        <v>36.222427732506212</v>
      </c>
      <c r="M115" s="94">
        <f t="shared" si="20"/>
        <v>35.498975233133969</v>
      </c>
      <c r="N115" s="94">
        <f t="shared" si="9"/>
        <v>34.042471798241735</v>
      </c>
      <c r="O115" s="94">
        <f t="shared" si="10"/>
        <v>31.752848346734549</v>
      </c>
      <c r="P115" s="107"/>
      <c r="Q115" s="107"/>
      <c r="R115" s="107"/>
      <c r="S115" s="107"/>
      <c r="T115" s="107"/>
      <c r="U115" s="107"/>
      <c r="V115" s="107"/>
      <c r="W115" s="107"/>
      <c r="X115" s="107"/>
      <c r="Y115" s="107"/>
      <c r="Z115" s="107"/>
      <c r="AA115" s="107"/>
    </row>
    <row r="116" spans="1:27" x14ac:dyDescent="0.2">
      <c r="A116" s="165">
        <v>2007</v>
      </c>
      <c r="B116" s="94">
        <f t="shared" ref="B116:M116" si="21">(B18*100)/50/B81/2.20462</f>
        <v>34.160544508013615</v>
      </c>
      <c r="C116" s="94">
        <f t="shared" si="21"/>
        <v>33.292055362348798</v>
      </c>
      <c r="D116" s="94">
        <f t="shared" si="21"/>
        <v>32.669431008712088</v>
      </c>
      <c r="E116" s="94">
        <f t="shared" si="21"/>
        <v>32.948917557591507</v>
      </c>
      <c r="F116" s="94">
        <f t="shared" si="21"/>
        <v>32.687559550426137</v>
      </c>
      <c r="G116" s="94">
        <f t="shared" si="21"/>
        <v>32.170636405205464</v>
      </c>
      <c r="H116" s="94">
        <f t="shared" si="21"/>
        <v>32.138969798619762</v>
      </c>
      <c r="I116" s="94">
        <f t="shared" si="21"/>
        <v>31.283855852056185</v>
      </c>
      <c r="J116" s="94">
        <f t="shared" si="21"/>
        <v>30.130157455600287</v>
      </c>
      <c r="K116" s="94">
        <f t="shared" si="21"/>
        <v>29.486431337127833</v>
      </c>
      <c r="L116" s="94">
        <f t="shared" si="21"/>
        <v>27.678876217209297</v>
      </c>
      <c r="M116" s="94">
        <f t="shared" si="21"/>
        <v>27.865541928137294</v>
      </c>
      <c r="N116" s="94">
        <f t="shared" si="9"/>
        <v>31.376081415087356</v>
      </c>
      <c r="O116" s="94">
        <f t="shared" si="10"/>
        <v>33.643607153085568</v>
      </c>
      <c r="P116" s="107"/>
      <c r="Q116" s="107"/>
      <c r="R116" s="107"/>
      <c r="S116" s="107"/>
      <c r="T116" s="107"/>
      <c r="U116" s="107"/>
      <c r="V116" s="107"/>
      <c r="W116" s="107"/>
      <c r="X116" s="107"/>
      <c r="Y116" s="107"/>
      <c r="Z116" s="107"/>
      <c r="AA116" s="107"/>
    </row>
    <row r="117" spans="1:27" x14ac:dyDescent="0.2">
      <c r="A117" s="165">
        <v>2008</v>
      </c>
      <c r="B117" s="94">
        <f t="shared" ref="B117:M117" si="22">(B19*100)/50/B82/2.20462</f>
        <v>26.912699595571585</v>
      </c>
      <c r="C117" s="94">
        <f t="shared" si="22"/>
        <v>26.390186192594623</v>
      </c>
      <c r="D117" s="94">
        <f t="shared" si="22"/>
        <v>26.152762020811217</v>
      </c>
      <c r="E117" s="94">
        <f t="shared" si="22"/>
        <v>28.03970852671306</v>
      </c>
      <c r="F117" s="94">
        <f t="shared" si="22"/>
        <v>27.492559956654162</v>
      </c>
      <c r="G117" s="94">
        <f t="shared" si="22"/>
        <v>27.041901308538474</v>
      </c>
      <c r="H117" s="94">
        <f t="shared" si="22"/>
        <v>28.670889211609602</v>
      </c>
      <c r="I117" s="94">
        <f t="shared" si="22"/>
        <v>29.521161397261515</v>
      </c>
      <c r="J117" s="94">
        <f t="shared" si="22"/>
        <v>28.281655938347363</v>
      </c>
      <c r="K117" s="94">
        <f t="shared" si="22"/>
        <v>23.773739101731291</v>
      </c>
      <c r="L117" s="94">
        <f t="shared" si="22"/>
        <v>22.849415202189881</v>
      </c>
      <c r="M117" s="94">
        <f t="shared" si="22"/>
        <v>22.647358752356865</v>
      </c>
      <c r="N117" s="94">
        <f t="shared" si="9"/>
        <v>26.481169767031641</v>
      </c>
      <c r="O117" s="94">
        <f t="shared" si="10"/>
        <v>27.794531135881332</v>
      </c>
      <c r="P117" s="107"/>
      <c r="Q117" s="107"/>
      <c r="R117" s="107"/>
      <c r="S117" s="107"/>
      <c r="T117" s="107"/>
      <c r="U117" s="107"/>
      <c r="V117" s="107"/>
      <c r="W117" s="107"/>
      <c r="X117" s="107"/>
      <c r="Y117" s="107"/>
      <c r="Z117" s="107"/>
      <c r="AA117" s="107"/>
    </row>
    <row r="118" spans="1:27" x14ac:dyDescent="0.2">
      <c r="A118" s="165">
        <v>2009</v>
      </c>
      <c r="B118" s="94">
        <f t="shared" ref="B118:M118" si="23">(B20*100)/50/B83/2.20462</f>
        <v>21.529809874609196</v>
      </c>
      <c r="C118" s="94">
        <f t="shared" si="23"/>
        <v>20.454007484895765</v>
      </c>
      <c r="D118" s="94">
        <f t="shared" si="23"/>
        <v>21.001426652239068</v>
      </c>
      <c r="E118" s="94">
        <f t="shared" si="23"/>
        <v>24.185755997721717</v>
      </c>
      <c r="F118" s="94">
        <f t="shared" si="23"/>
        <v>27.168459642454632</v>
      </c>
      <c r="G118" s="94">
        <f t="shared" si="23"/>
        <v>29.186694727248959</v>
      </c>
      <c r="H118" s="94">
        <f t="shared" si="23"/>
        <v>30.664527724238404</v>
      </c>
      <c r="I118" s="94">
        <f t="shared" si="23"/>
        <v>33.799320645275337</v>
      </c>
      <c r="J118" s="94">
        <f t="shared" si="23"/>
        <v>46.557052318621537</v>
      </c>
      <c r="K118" s="94">
        <f t="shared" si="23"/>
        <v>45.321913036076936</v>
      </c>
      <c r="L118" s="94">
        <f t="shared" si="23"/>
        <v>46.47290538544577</v>
      </c>
      <c r="M118" s="94">
        <f t="shared" si="23"/>
        <v>44.101720454030698</v>
      </c>
      <c r="N118" s="94">
        <f t="shared" si="9"/>
        <v>32.536966161904836</v>
      </c>
      <c r="O118" s="94">
        <f t="shared" si="10"/>
        <v>26.984797343631882</v>
      </c>
      <c r="P118" s="107"/>
      <c r="Q118" s="107"/>
      <c r="R118" s="107"/>
      <c r="S118" s="107"/>
      <c r="T118" s="107"/>
      <c r="U118" s="107"/>
      <c r="V118" s="107"/>
      <c r="W118" s="107"/>
      <c r="X118" s="107"/>
      <c r="Y118" s="107"/>
      <c r="Z118" s="107"/>
      <c r="AA118" s="107"/>
    </row>
    <row r="119" spans="1:27" x14ac:dyDescent="0.2">
      <c r="A119" s="165">
        <v>2010</v>
      </c>
      <c r="B119" s="94">
        <f t="shared" ref="B119:M119" si="24">(B21*100)/50/B84/2.20462</f>
        <v>45.871325157781392</v>
      </c>
      <c r="C119" s="94">
        <f t="shared" si="24"/>
        <v>47.616108117933074</v>
      </c>
      <c r="D119" s="94">
        <f t="shared" si="24"/>
        <v>48.846967917835762</v>
      </c>
      <c r="E119" s="94">
        <f t="shared" si="24"/>
        <v>49.713776944633267</v>
      </c>
      <c r="F119" s="94">
        <f t="shared" si="24"/>
        <v>45.566017136357324</v>
      </c>
      <c r="G119" s="94">
        <f t="shared" si="24"/>
        <v>43.238750694105605</v>
      </c>
      <c r="H119" s="94">
        <f t="shared" si="24"/>
        <v>41.886083861207936</v>
      </c>
      <c r="I119" s="94">
        <f t="shared" si="24"/>
        <v>41.514801455788934</v>
      </c>
      <c r="J119" s="94">
        <f t="shared" si="24"/>
        <v>41.881947331451592</v>
      </c>
      <c r="K119" s="94">
        <f t="shared" si="24"/>
        <v>42.949351848550478</v>
      </c>
      <c r="L119" s="94">
        <f t="shared" si="24"/>
        <v>42.770293676473308</v>
      </c>
      <c r="M119" s="94">
        <f t="shared" si="24"/>
        <v>41.307406130055185</v>
      </c>
      <c r="N119" s="94">
        <f t="shared" si="9"/>
        <v>44.430235856014491</v>
      </c>
      <c r="O119" s="94">
        <f t="shared" si="10"/>
        <v>45.169359791054028</v>
      </c>
      <c r="P119" s="107"/>
      <c r="Q119" s="107"/>
      <c r="R119" s="107"/>
      <c r="S119" s="107"/>
      <c r="T119" s="107"/>
      <c r="U119" s="107"/>
      <c r="V119" s="107"/>
      <c r="W119" s="107"/>
      <c r="X119" s="107"/>
      <c r="Y119" s="107"/>
      <c r="Z119" s="107"/>
      <c r="AA119" s="107"/>
    </row>
    <row r="120" spans="1:27" x14ac:dyDescent="0.2">
      <c r="A120" s="165">
        <v>2011</v>
      </c>
      <c r="B120" s="94">
        <f t="shared" ref="B120:M120" si="25">(B22*100)/50/B85/2.20462</f>
        <v>42.60586828585852</v>
      </c>
      <c r="C120" s="94">
        <f t="shared" si="25"/>
        <v>42.609137910781513</v>
      </c>
      <c r="D120" s="94">
        <f t="shared" si="25"/>
        <v>42.62517265031596</v>
      </c>
      <c r="E120" s="94">
        <f t="shared" si="25"/>
        <v>43.883338311096288</v>
      </c>
      <c r="F120" s="94">
        <f t="shared" si="25"/>
        <v>45.01367262263345</v>
      </c>
      <c r="G120" s="94">
        <f t="shared" si="25"/>
        <v>44.698045424832245</v>
      </c>
      <c r="H120" s="94">
        <f t="shared" si="25"/>
        <v>46.885112510411751</v>
      </c>
      <c r="I120" s="94">
        <f t="shared" si="25"/>
        <v>49.02907650770176</v>
      </c>
      <c r="J120" s="94">
        <f t="shared" si="25"/>
        <v>47.099886069754</v>
      </c>
      <c r="K120" s="94">
        <f t="shared" si="25"/>
        <v>49.900992099590226</v>
      </c>
      <c r="L120" s="94">
        <f t="shared" si="25"/>
        <v>48.301989640461251</v>
      </c>
      <c r="M120" s="94">
        <f t="shared" si="25"/>
        <v>46.760118725669599</v>
      </c>
      <c r="N120" s="94">
        <f t="shared" si="9"/>
        <v>45.784367563258883</v>
      </c>
      <c r="O120" s="94">
        <f t="shared" si="10"/>
        <v>44.289696829038697</v>
      </c>
      <c r="P120" s="107"/>
      <c r="Q120" s="107"/>
      <c r="R120" s="107"/>
      <c r="S120" s="107"/>
      <c r="T120" s="107"/>
      <c r="U120" s="107"/>
      <c r="V120" s="107"/>
      <c r="W120" s="107"/>
      <c r="X120" s="107"/>
      <c r="Y120" s="107"/>
      <c r="Z120" s="107"/>
      <c r="AA120" s="107"/>
    </row>
    <row r="121" spans="1:27" x14ac:dyDescent="0.2">
      <c r="A121" s="165">
        <v>2012</v>
      </c>
      <c r="B121" s="94">
        <f t="shared" ref="B121:M121" si="26">(B23*100)/50/B86/2.20462</f>
        <v>47.021765609579418</v>
      </c>
      <c r="C121" s="94">
        <f t="shared" si="26"/>
        <v>47.145162442464553</v>
      </c>
      <c r="D121" s="94">
        <f t="shared" si="26"/>
        <v>44.284025018810055</v>
      </c>
      <c r="E121" s="94">
        <f t="shared" si="26"/>
        <v>42.519102190098984</v>
      </c>
      <c r="F121" s="94">
        <f t="shared" si="26"/>
        <v>44.471747640275417</v>
      </c>
      <c r="G121" s="94">
        <f t="shared" si="26"/>
        <v>39.973581881870629</v>
      </c>
      <c r="H121" s="94">
        <f t="shared" si="26"/>
        <v>41.037806842533904</v>
      </c>
      <c r="I121" s="94">
        <f t="shared" si="26"/>
        <v>40.06697787049346</v>
      </c>
      <c r="J121" s="94">
        <f t="shared" si="26"/>
        <v>38.169403722773097</v>
      </c>
      <c r="K121" s="94">
        <f t="shared" si="26"/>
        <v>37.067898410957405</v>
      </c>
      <c r="L121" s="94">
        <f t="shared" si="26"/>
        <v>34.385688954331513</v>
      </c>
      <c r="M121" s="94">
        <f t="shared" si="26"/>
        <v>33.533529950349163</v>
      </c>
      <c r="N121" s="94">
        <f t="shared" si="9"/>
        <v>40.80639087787813</v>
      </c>
      <c r="O121" s="94">
        <f t="shared" si="10"/>
        <v>44.137722807051716</v>
      </c>
      <c r="P121" s="107"/>
      <c r="Q121" s="107"/>
      <c r="R121" s="107"/>
      <c r="S121" s="107"/>
      <c r="T121" s="107"/>
      <c r="U121" s="107"/>
      <c r="V121" s="107"/>
      <c r="W121" s="107"/>
      <c r="X121" s="107"/>
      <c r="Y121" s="107"/>
      <c r="Z121" s="107"/>
      <c r="AA121" s="107"/>
    </row>
    <row r="122" spans="1:27" x14ac:dyDescent="0.2">
      <c r="A122" s="165">
        <v>2013</v>
      </c>
      <c r="B122" s="94">
        <f t="shared" ref="B122:M122" si="27">(B24*100)/50/B87/2.20462</f>
        <v>31.022405325867446</v>
      </c>
      <c r="C122" s="94">
        <f t="shared" si="27"/>
        <v>32.140652006832191</v>
      </c>
      <c r="D122" s="94">
        <f t="shared" si="27"/>
        <v>33.293719552575958</v>
      </c>
      <c r="E122" s="94">
        <f t="shared" si="27"/>
        <v>33.623423080047424</v>
      </c>
      <c r="F122" s="94">
        <f t="shared" si="27"/>
        <v>30.28402864489604</v>
      </c>
      <c r="G122" s="94">
        <f t="shared" si="27"/>
        <v>28.003683323900763</v>
      </c>
      <c r="H122" s="94">
        <f t="shared" si="27"/>
        <v>27.994340435803775</v>
      </c>
      <c r="I122" s="94">
        <f t="shared" si="27"/>
        <v>28.015825997128459</v>
      </c>
      <c r="J122" s="94">
        <f t="shared" si="27"/>
        <v>27.169782017929137</v>
      </c>
      <c r="K122" s="94">
        <f t="shared" si="27"/>
        <v>26.511841486103229</v>
      </c>
      <c r="L122" s="94">
        <f t="shared" si="27"/>
        <v>26.3680379323682</v>
      </c>
      <c r="M122" s="94">
        <f t="shared" si="27"/>
        <v>30.381544922114426</v>
      </c>
      <c r="N122" s="94">
        <f t="shared" si="9"/>
        <v>29.567440393797252</v>
      </c>
      <c r="O122" s="94">
        <f t="shared" si="10"/>
        <v>31.37791480838494</v>
      </c>
      <c r="P122" s="107"/>
      <c r="Q122" s="107"/>
      <c r="R122" s="107"/>
      <c r="S122" s="107"/>
      <c r="T122" s="107"/>
      <c r="U122" s="107"/>
      <c r="V122" s="107"/>
      <c r="W122" s="107"/>
      <c r="X122" s="107"/>
      <c r="Y122" s="107"/>
      <c r="Z122" s="107"/>
      <c r="AA122" s="107"/>
    </row>
    <row r="123" spans="1:27" x14ac:dyDescent="0.2">
      <c r="A123" s="165">
        <v>2014</v>
      </c>
      <c r="B123" s="94">
        <f t="shared" ref="B123:M123" si="28">(B25*100)/50/B88/2.20462</f>
        <v>29.531910464269867</v>
      </c>
      <c r="C123" s="94">
        <f t="shared" si="28"/>
        <v>28.447149199575367</v>
      </c>
      <c r="D123" s="94">
        <f t="shared" si="28"/>
        <v>29.075137368838018</v>
      </c>
      <c r="E123" s="94">
        <f t="shared" si="28"/>
        <v>29.181934142464154</v>
      </c>
      <c r="F123" s="94">
        <f t="shared" si="28"/>
        <v>29.928784762839932</v>
      </c>
      <c r="G123" s="94">
        <f t="shared" si="28"/>
        <v>32.501929512573447</v>
      </c>
      <c r="H123" s="94">
        <f t="shared" si="28"/>
        <v>32.339539729025887</v>
      </c>
      <c r="I123" s="94">
        <f t="shared" si="28"/>
        <v>32.462697144597286</v>
      </c>
      <c r="J123" s="94">
        <f t="shared" si="28"/>
        <v>33.137605736997884</v>
      </c>
      <c r="K123" s="94">
        <f t="shared" si="28"/>
        <v>33.347045616864889</v>
      </c>
      <c r="L123" s="94">
        <f t="shared" si="28"/>
        <v>33.985818882047191</v>
      </c>
      <c r="M123" s="94">
        <f t="shared" si="28"/>
        <v>32.736284933175376</v>
      </c>
      <c r="N123" s="94">
        <f t="shared" si="9"/>
        <v>31.389653124439107</v>
      </c>
      <c r="O123" s="94">
        <f t="shared" si="10"/>
        <v>29.989009366813974</v>
      </c>
      <c r="P123" s="107"/>
      <c r="Q123" s="107"/>
      <c r="R123" s="107"/>
      <c r="S123" s="107"/>
      <c r="T123" s="107"/>
      <c r="U123" s="107"/>
      <c r="V123" s="107"/>
      <c r="W123" s="107"/>
      <c r="X123" s="107"/>
      <c r="Y123" s="107"/>
      <c r="Z123" s="107"/>
      <c r="AA123" s="107"/>
    </row>
    <row r="124" spans="1:27" x14ac:dyDescent="0.2">
      <c r="A124" s="165">
        <v>2015</v>
      </c>
      <c r="B124" s="94">
        <f t="shared" ref="B124:M124" si="29">(B26*100)/50/B89/2.20462</f>
        <v>30.842169808903204</v>
      </c>
      <c r="C124" s="94">
        <f t="shared" si="29"/>
        <v>29.988764439472856</v>
      </c>
      <c r="D124" s="94">
        <f t="shared" si="29"/>
        <v>28.956716438026199</v>
      </c>
      <c r="E124" s="94">
        <f t="shared" si="29"/>
        <v>28.698723044619229</v>
      </c>
      <c r="F124" s="94">
        <f t="shared" si="29"/>
        <v>28.624005545697042</v>
      </c>
      <c r="G124" s="94">
        <f t="shared" si="29"/>
        <v>30.285045215627012</v>
      </c>
      <c r="H124" s="94">
        <f t="shared" si="29"/>
        <v>28.703617505721937</v>
      </c>
      <c r="I124" s="94">
        <f t="shared" si="29"/>
        <v>28.261356694340069</v>
      </c>
      <c r="J124" s="94">
        <f t="shared" si="29"/>
        <v>31.892952606520698</v>
      </c>
      <c r="K124" s="94">
        <f t="shared" si="29"/>
        <v>32.289720417129729</v>
      </c>
      <c r="L124" s="94">
        <f t="shared" si="29"/>
        <v>32.073834845401542</v>
      </c>
      <c r="M124" s="94">
        <f t="shared" si="29"/>
        <v>31.344084243082111</v>
      </c>
      <c r="N124" s="94">
        <f t="shared" si="9"/>
        <v>30.163415900378471</v>
      </c>
      <c r="O124" s="94">
        <f t="shared" si="10"/>
        <v>30.526875060917973</v>
      </c>
      <c r="P124" s="107"/>
      <c r="Q124" s="107"/>
      <c r="R124" s="107"/>
      <c r="S124" s="107"/>
      <c r="T124" s="107"/>
      <c r="U124" s="107"/>
      <c r="V124" s="107"/>
      <c r="W124" s="107"/>
      <c r="X124" s="107"/>
      <c r="Y124" s="107"/>
      <c r="Z124" s="107"/>
      <c r="AA124" s="107"/>
    </row>
    <row r="125" spans="1:27" x14ac:dyDescent="0.2">
      <c r="A125" s="165">
        <v>2016</v>
      </c>
      <c r="B125" s="94">
        <f t="shared" ref="B125:M125" si="30">(B27*100)/50/B90/2.20462</f>
        <v>29.641425844115226</v>
      </c>
      <c r="C125" s="94">
        <f t="shared" si="30"/>
        <v>29.614991781448278</v>
      </c>
      <c r="D125" s="94">
        <f t="shared" si="30"/>
        <v>30.73213333413905</v>
      </c>
      <c r="E125" s="94">
        <f t="shared" si="30"/>
        <v>31.83181889003243</v>
      </c>
      <c r="F125" s="94">
        <f t="shared" si="30"/>
        <v>30.759081591328144</v>
      </c>
      <c r="G125" s="94">
        <f t="shared" si="30"/>
        <v>31.187704048717297</v>
      </c>
      <c r="H125" s="94">
        <f t="shared" si="30"/>
        <v>33.75332609205369</v>
      </c>
      <c r="I125" s="94">
        <f t="shared" si="30"/>
        <v>36.704437116277113</v>
      </c>
      <c r="J125" s="94">
        <f t="shared" si="30"/>
        <v>35.565968383735274</v>
      </c>
      <c r="K125" s="94">
        <f t="shared" si="30"/>
        <v>36.016206707538934</v>
      </c>
      <c r="L125" s="94">
        <f t="shared" si="30"/>
        <v>33.53648604322737</v>
      </c>
      <c r="M125" s="94">
        <f t="shared" si="30"/>
        <v>31.924451003813008</v>
      </c>
      <c r="N125" s="94">
        <f t="shared" si="9"/>
        <v>32.605669236368819</v>
      </c>
      <c r="O125" s="94">
        <f t="shared" si="10"/>
        <v>32.124877215621652</v>
      </c>
      <c r="P125" s="107"/>
      <c r="Q125" s="107"/>
      <c r="R125" s="107"/>
      <c r="S125" s="107"/>
      <c r="T125" s="107"/>
      <c r="U125" s="107"/>
      <c r="V125" s="107"/>
      <c r="W125" s="107"/>
      <c r="X125" s="107"/>
      <c r="Y125" s="107"/>
      <c r="Z125" s="107"/>
      <c r="AA125" s="107"/>
    </row>
    <row r="126" spans="1:27" x14ac:dyDescent="0.2">
      <c r="A126" s="165">
        <v>2017</v>
      </c>
      <c r="B126" s="94">
        <f t="shared" ref="B126:M126" si="31">(B28*100)/50/B91/2.20462</f>
        <v>31.779981638596514</v>
      </c>
      <c r="C126" s="94">
        <f t="shared" si="31"/>
        <v>34.341662887393092</v>
      </c>
      <c r="D126" s="94">
        <f t="shared" si="31"/>
        <v>36.701500970933502</v>
      </c>
      <c r="E126" s="94">
        <f t="shared" si="31"/>
        <v>37.317631408448129</v>
      </c>
      <c r="F126" s="94">
        <f t="shared" si="31"/>
        <v>40.253089604622815</v>
      </c>
      <c r="G126" s="94">
        <f t="shared" si="31"/>
        <v>42.436718767518727</v>
      </c>
      <c r="H126" s="94">
        <f t="shared" si="31"/>
        <v>42.682527063498647</v>
      </c>
      <c r="I126" s="94">
        <f t="shared" si="31"/>
        <v>42.438204498710164</v>
      </c>
      <c r="J126" s="94">
        <f t="shared" si="31"/>
        <v>42.99472119330219</v>
      </c>
      <c r="K126" s="94">
        <f t="shared" si="31"/>
        <v>40.254728918881412</v>
      </c>
      <c r="L126" s="94">
        <f t="shared" si="31"/>
        <v>39.771145911785801</v>
      </c>
      <c r="M126" s="94">
        <f t="shared" si="31"/>
        <v>38.823569784532779</v>
      </c>
      <c r="N126" s="94">
        <f t="shared" si="9"/>
        <v>39.149623554018653</v>
      </c>
      <c r="O126" s="94">
        <f t="shared" si="10"/>
        <v>37.701931815633593</v>
      </c>
      <c r="P126" s="107"/>
      <c r="Q126" s="107"/>
      <c r="R126" s="107"/>
      <c r="S126" s="107"/>
      <c r="T126" s="107"/>
      <c r="U126" s="107"/>
      <c r="V126" s="107"/>
      <c r="W126" s="107"/>
      <c r="X126" s="107"/>
      <c r="Y126" s="107"/>
      <c r="Z126" s="107"/>
      <c r="AA126" s="107"/>
    </row>
    <row r="127" spans="1:27" x14ac:dyDescent="0.2">
      <c r="A127" s="165">
        <v>2018</v>
      </c>
      <c r="B127" s="94">
        <f t="shared" ref="B127:M127" si="32">(B29*100)/50/B92/2.20462</f>
        <v>38.71938035609147</v>
      </c>
      <c r="C127" s="94">
        <f t="shared" si="32"/>
        <v>38.353002327799366</v>
      </c>
      <c r="D127" s="94">
        <f t="shared" si="32"/>
        <v>37.728771980900646</v>
      </c>
      <c r="E127" s="94">
        <f t="shared" si="32"/>
        <v>38.132432694077096</v>
      </c>
      <c r="F127" s="94">
        <f t="shared" si="32"/>
        <v>34.780444114168958</v>
      </c>
      <c r="G127" s="94">
        <f t="shared" si="32"/>
        <v>34.805907870396318</v>
      </c>
      <c r="H127" s="94">
        <f t="shared" si="32"/>
        <v>36.242325757283837</v>
      </c>
      <c r="I127" s="94">
        <f t="shared" si="32"/>
        <v>35.773226291752373</v>
      </c>
      <c r="J127" s="94">
        <f t="shared" si="32"/>
        <v>34.823260980931941</v>
      </c>
      <c r="K127" s="94">
        <f t="shared" si="32"/>
        <v>34.146005785165343</v>
      </c>
      <c r="L127" s="94">
        <f t="shared" si="32"/>
        <v>32.150409461470446</v>
      </c>
      <c r="M127" s="94">
        <f t="shared" si="32"/>
        <v>31.553700570596988</v>
      </c>
      <c r="N127" s="94">
        <f t="shared" si="9"/>
        <v>35.600739015886234</v>
      </c>
      <c r="O127" s="94">
        <f>AVERAGE(K126:M126, B127:J127)</f>
        <v>37.350683082383497</v>
      </c>
      <c r="P127" s="107"/>
      <c r="Q127" s="107"/>
      <c r="R127" s="107"/>
      <c r="S127" s="107"/>
      <c r="T127" s="107"/>
      <c r="U127" s="107"/>
      <c r="V127" s="107"/>
      <c r="W127" s="107"/>
      <c r="X127" s="107"/>
      <c r="Y127" s="107"/>
      <c r="Z127" s="107"/>
      <c r="AA127" s="107"/>
    </row>
    <row r="128" spans="1:27" x14ac:dyDescent="0.2">
      <c r="A128" s="165">
        <v>2019</v>
      </c>
      <c r="B128" s="94">
        <f t="shared" ref="B128:M128" si="33">(B30*100)/50/B93/2.20462</f>
        <v>32.744134473448291</v>
      </c>
      <c r="C128" s="94">
        <f t="shared" si="33"/>
        <v>37.398440357234371</v>
      </c>
      <c r="D128" s="94">
        <f t="shared" si="33"/>
        <v>37.190272197541589</v>
      </c>
      <c r="E128" s="94">
        <f t="shared" si="33"/>
        <v>39.665012599253267</v>
      </c>
      <c r="F128" s="94">
        <f t="shared" si="33"/>
        <v>39.765508467723272</v>
      </c>
      <c r="G128" s="94">
        <f t="shared" si="33"/>
        <v>39.546519744131906</v>
      </c>
      <c r="H128" s="94">
        <f t="shared" si="33"/>
        <v>39.180298629280983</v>
      </c>
      <c r="I128" s="94">
        <f t="shared" si="33"/>
        <v>36.686943326414998</v>
      </c>
      <c r="J128" s="94">
        <f t="shared" si="33"/>
        <v>38.05195952793585</v>
      </c>
      <c r="K128" s="94">
        <f t="shared" si="33"/>
        <v>39.774871554183051</v>
      </c>
      <c r="L128" s="94">
        <f t="shared" si="33"/>
        <v>39.617237177236092</v>
      </c>
      <c r="M128" s="94">
        <f t="shared" si="33"/>
        <v>41.780393877742945</v>
      </c>
      <c r="N128" s="94">
        <f t="shared" si="9"/>
        <v>38.450132661010556</v>
      </c>
      <c r="O128" s="94">
        <f t="shared" si="10"/>
        <v>36.50660042834977</v>
      </c>
      <c r="P128" s="107"/>
      <c r="Q128" s="107"/>
      <c r="R128" s="107"/>
      <c r="S128" s="107"/>
      <c r="T128" s="107"/>
      <c r="U128" s="107"/>
      <c r="V128" s="107"/>
      <c r="W128" s="107"/>
      <c r="X128" s="107"/>
      <c r="Y128" s="107"/>
      <c r="Z128" s="107"/>
      <c r="AA128" s="107"/>
    </row>
    <row r="129" spans="1:27" x14ac:dyDescent="0.2">
      <c r="A129" s="165">
        <v>2020</v>
      </c>
      <c r="B129" s="94">
        <f>(B31*100)/50/B94/2.20462</f>
        <v>42.434643415666024</v>
      </c>
      <c r="C129" s="94">
        <f>(C31*100)/50/C94/2.20462</f>
        <v>42.123623166421886</v>
      </c>
      <c r="D129" s="94">
        <f>(D31*100)/50/D94/2.20462</f>
        <v>37.184139429267816</v>
      </c>
      <c r="E129" s="94">
        <f>(E31*100)/50/E94/2.20462</f>
        <v>34.907808567242732</v>
      </c>
      <c r="F129" s="94">
        <f>(F31*100)/50/F94/2.20462</f>
        <v>36.409295838834907</v>
      </c>
      <c r="G129" s="98" t="s">
        <v>23</v>
      </c>
      <c r="H129" s="94">
        <f t="shared" ref="H129:M133" si="34">(H31*100)/50/H94/2.20462</f>
        <v>41.5410024135751</v>
      </c>
      <c r="I129" s="94">
        <f t="shared" si="34"/>
        <v>41.94105586797621</v>
      </c>
      <c r="J129" s="94">
        <f t="shared" si="34"/>
        <v>43.459382596738273</v>
      </c>
      <c r="K129" s="94">
        <f t="shared" si="34"/>
        <v>44.993950890382322</v>
      </c>
      <c r="L129" s="94">
        <f t="shared" si="34"/>
        <v>46.622732765745695</v>
      </c>
      <c r="M129" s="94">
        <f t="shared" si="34"/>
        <v>47.548582786163799</v>
      </c>
      <c r="N129" s="94">
        <f t="shared" si="9"/>
        <v>41.742383430728623</v>
      </c>
      <c r="O129" s="94">
        <f>AVERAGE(K128:M128, B129:J129)</f>
        <v>40.10667762771682</v>
      </c>
      <c r="P129" s="107"/>
      <c r="Q129" s="107"/>
      <c r="R129" s="107"/>
      <c r="S129" s="107"/>
      <c r="T129" s="107"/>
      <c r="U129" s="107"/>
      <c r="V129" s="107"/>
      <c r="W129" s="107"/>
      <c r="X129" s="107"/>
      <c r="Y129" s="107"/>
      <c r="Z129" s="107"/>
      <c r="AA129" s="107"/>
    </row>
    <row r="130" spans="1:27" x14ac:dyDescent="0.2">
      <c r="A130" s="165">
        <v>2021</v>
      </c>
      <c r="B130" s="98" t="s">
        <v>23</v>
      </c>
      <c r="C130" s="94">
        <f t="shared" ref="C130:G134" si="35">(C32*100)/50/C95/2.20462</f>
        <v>45.664964584917875</v>
      </c>
      <c r="D130" s="94">
        <f t="shared" si="35"/>
        <v>42.353554796701303</v>
      </c>
      <c r="E130" s="94">
        <f t="shared" si="35"/>
        <v>42.882340802307148</v>
      </c>
      <c r="F130" s="94">
        <f t="shared" si="35"/>
        <v>43.232676491410309</v>
      </c>
      <c r="G130" s="94">
        <f t="shared" si="35"/>
        <v>44.255087735172474</v>
      </c>
      <c r="H130" s="94">
        <f t="shared" si="34"/>
        <v>44.288827670635087</v>
      </c>
      <c r="I130" s="94">
        <f t="shared" si="34"/>
        <v>43.769060858080515</v>
      </c>
      <c r="J130" s="94">
        <f t="shared" si="34"/>
        <v>43.836234651611285</v>
      </c>
      <c r="K130" s="94">
        <f t="shared" si="34"/>
        <v>41.892750090480476</v>
      </c>
      <c r="L130" s="94">
        <f t="shared" si="34"/>
        <v>40.91503761476352</v>
      </c>
      <c r="M130" s="94">
        <f t="shared" si="34"/>
        <v>40.860211125038632</v>
      </c>
      <c r="N130" s="94">
        <f>AVERAGE(B130:M130)</f>
        <v>43.086431492828972</v>
      </c>
      <c r="O130" s="94">
        <f>AVERAGE(K129:M129, B130:J130)</f>
        <v>44.495274003011623</v>
      </c>
      <c r="P130" s="107"/>
      <c r="Q130" s="107"/>
      <c r="R130" s="107"/>
      <c r="S130" s="107"/>
      <c r="T130" s="107"/>
      <c r="U130" s="107"/>
      <c r="V130" s="107"/>
      <c r="W130" s="107"/>
      <c r="X130" s="107"/>
      <c r="Y130" s="107"/>
      <c r="Z130" s="107"/>
      <c r="AA130" s="107"/>
    </row>
    <row r="131" spans="1:27" x14ac:dyDescent="0.2">
      <c r="A131" s="83">
        <v>2022</v>
      </c>
      <c r="B131" s="94">
        <f>(B33*100)/50/B96/2.20462</f>
        <v>41.801513006794018</v>
      </c>
      <c r="C131" s="94">
        <f t="shared" si="35"/>
        <v>42.028594248150895</v>
      </c>
      <c r="D131" s="94">
        <f t="shared" si="35"/>
        <v>41.711454039251542</v>
      </c>
      <c r="E131" s="98">
        <f t="shared" si="35"/>
        <v>42.35653062765121</v>
      </c>
      <c r="F131" s="98">
        <f t="shared" si="35"/>
        <v>41.998078722229351</v>
      </c>
      <c r="G131" s="98">
        <f t="shared" si="35"/>
        <v>43.469752385446164</v>
      </c>
      <c r="H131" s="94">
        <f t="shared" si="34"/>
        <v>42.697178603726734</v>
      </c>
      <c r="I131" s="98">
        <f t="shared" si="34"/>
        <v>44.000744885571486</v>
      </c>
      <c r="J131" s="98">
        <f t="shared" si="34"/>
        <v>44.786314235949675</v>
      </c>
      <c r="K131" s="98">
        <f t="shared" si="34"/>
        <v>47.204580160594283</v>
      </c>
      <c r="L131" s="98">
        <f t="shared" si="34"/>
        <v>48.581956614206213</v>
      </c>
      <c r="M131" s="98">
        <f t="shared" si="34"/>
        <v>48.453420441824917</v>
      </c>
      <c r="N131" s="98">
        <f>AVERAGE(B131:M131)</f>
        <v>44.090843164283037</v>
      </c>
      <c r="O131" s="98">
        <f>AVERAGE(K130:M130, B131:J131)</f>
        <v>42.376513298754475</v>
      </c>
    </row>
    <row r="132" spans="1:27" x14ac:dyDescent="0.2">
      <c r="A132" s="83">
        <v>2023</v>
      </c>
      <c r="B132" s="94">
        <f>(B34*100)/50/B97/2.20462</f>
        <v>51.494056492467422</v>
      </c>
      <c r="C132" s="98">
        <f t="shared" si="35"/>
        <v>52.24856426005887</v>
      </c>
      <c r="D132" s="98">
        <f t="shared" si="35"/>
        <v>57.982521953611922</v>
      </c>
      <c r="E132" s="98">
        <f t="shared" si="35"/>
        <v>68.04896344873535</v>
      </c>
      <c r="F132" s="98">
        <f t="shared" si="35"/>
        <v>74.062007416596927</v>
      </c>
      <c r="G132" s="98">
        <f t="shared" si="35"/>
        <v>79.542162607110953</v>
      </c>
      <c r="H132" s="98">
        <f t="shared" si="34"/>
        <v>80.118561236172155</v>
      </c>
      <c r="I132" s="98">
        <f t="shared" si="34"/>
        <v>80.649380410565996</v>
      </c>
      <c r="J132" s="98">
        <f t="shared" si="34"/>
        <v>80.973566858274083</v>
      </c>
      <c r="K132" s="98">
        <f t="shared" si="34"/>
        <v>114.07686569663622</v>
      </c>
      <c r="L132" s="98">
        <f t="shared" si="34"/>
        <v>79.684187191284025</v>
      </c>
      <c r="M132" s="98">
        <f t="shared" si="34"/>
        <v>79.447631654687953</v>
      </c>
      <c r="N132" s="98">
        <f>AVERAGE(B132:M132)</f>
        <v>74.860705768850153</v>
      </c>
      <c r="O132" s="98">
        <f>AVERAGE(K131:M131, B132:J132)</f>
        <v>64.113311825018258</v>
      </c>
      <c r="P132" s="94"/>
    </row>
    <row r="133" spans="1:27" x14ac:dyDescent="0.2">
      <c r="A133" s="83">
        <v>2024</v>
      </c>
      <c r="B133" s="98">
        <f>(B35*100)/50/B98/2.20462</f>
        <v>79.219419809126265</v>
      </c>
      <c r="C133" s="98">
        <f t="shared" si="35"/>
        <v>77.678737708281417</v>
      </c>
      <c r="D133" s="98">
        <f t="shared" si="35"/>
        <v>79.881036666346603</v>
      </c>
      <c r="E133" s="98">
        <f t="shared" si="35"/>
        <v>79.573416838789385</v>
      </c>
      <c r="F133" s="98">
        <f t="shared" si="35"/>
        <v>77.577793116108026</v>
      </c>
      <c r="G133" s="98">
        <f t="shared" si="35"/>
        <v>69.90395601208786</v>
      </c>
      <c r="H133" s="98">
        <f t="shared" si="34"/>
        <v>65.90079737559185</v>
      </c>
      <c r="I133" s="98">
        <f t="shared" si="34"/>
        <v>59.350462019451001</v>
      </c>
      <c r="J133" s="98">
        <f t="shared" si="34"/>
        <v>58.831576479270851</v>
      </c>
      <c r="K133" s="98">
        <f t="shared" si="34"/>
        <v>55.83270727081905</v>
      </c>
      <c r="L133" s="98">
        <f t="shared" si="34"/>
        <v>52.940464335084869</v>
      </c>
      <c r="M133" s="98">
        <f t="shared" si="34"/>
        <v>51.788169007771657</v>
      </c>
      <c r="N133" s="98">
        <f>AVERAGE(B133:M133)</f>
        <v>67.373211386560726</v>
      </c>
      <c r="O133" s="98">
        <f>AVERAGE(K132:M132, B133:J133)</f>
        <v>76.760490047305126</v>
      </c>
    </row>
    <row r="134" spans="1:27" x14ac:dyDescent="0.2">
      <c r="A134" s="173">
        <v>2025</v>
      </c>
      <c r="B134" s="180">
        <f>(B36*100)/50/B99/2.20462</f>
        <v>49.65674732111696</v>
      </c>
      <c r="C134" s="180">
        <f>(C36*100)/50/C99/2.20462</f>
        <v>49.450409253058595</v>
      </c>
      <c r="D134" s="174">
        <f t="shared" si="35"/>
        <v>49.328999898048309</v>
      </c>
      <c r="E134" s="174">
        <f t="shared" si="35"/>
        <v>48.799124510086628</v>
      </c>
      <c r="F134" s="174">
        <f>(F36*100)/50/F99/2.20462</f>
        <v>51.356873084782215</v>
      </c>
      <c r="G134" s="174" t="s">
        <v>23</v>
      </c>
      <c r="H134" s="174" t="s">
        <v>23</v>
      </c>
      <c r="I134" s="174" t="s">
        <v>23</v>
      </c>
      <c r="J134" s="174" t="s">
        <v>23</v>
      </c>
      <c r="K134" s="174" t="s">
        <v>23</v>
      </c>
      <c r="L134" s="174" t="s">
        <v>23</v>
      </c>
      <c r="M134" s="174" t="s">
        <v>23</v>
      </c>
      <c r="N134" s="174" t="s">
        <v>23</v>
      </c>
      <c r="O134" s="174" t="s">
        <v>23</v>
      </c>
    </row>
    <row r="135" spans="1:27" x14ac:dyDescent="0.2">
      <c r="A135" s="83" t="s">
        <v>264</v>
      </c>
    </row>
    <row r="136" spans="1:27" x14ac:dyDescent="0.2">
      <c r="A136" s="83" t="s">
        <v>263</v>
      </c>
    </row>
    <row r="137" spans="1:27" x14ac:dyDescent="0.2">
      <c r="A137" s="83" t="s">
        <v>269</v>
      </c>
    </row>
    <row r="138" spans="1:27" x14ac:dyDescent="0.2">
      <c r="A138" s="83" t="s">
        <v>326</v>
      </c>
    </row>
    <row r="139" spans="1:27" x14ac:dyDescent="0.2">
      <c r="A139" s="9" t="s">
        <v>380</v>
      </c>
    </row>
    <row r="140" spans="1:27" x14ac:dyDescent="0.2">
      <c r="A140" s="9" t="s">
        <v>270</v>
      </c>
      <c r="P140" s="94"/>
      <c r="Q140" s="94"/>
      <c r="R140" s="94"/>
      <c r="S140" s="94"/>
      <c r="T140" s="94"/>
      <c r="U140" s="94"/>
      <c r="V140" s="94"/>
      <c r="W140" s="94"/>
      <c r="X140" s="94"/>
      <c r="Y140" s="94"/>
      <c r="Z140" s="94"/>
      <c r="AA140" s="94"/>
    </row>
    <row r="141" spans="1:27" x14ac:dyDescent="0.2">
      <c r="P141" s="94"/>
      <c r="Q141" s="94"/>
      <c r="R141" s="94"/>
      <c r="S141" s="94"/>
      <c r="T141" s="94"/>
      <c r="U141" s="94"/>
      <c r="V141" s="94"/>
      <c r="W141" s="94"/>
      <c r="X141" s="94"/>
      <c r="Y141" s="94"/>
      <c r="Z141" s="94"/>
      <c r="AA141" s="94"/>
    </row>
    <row r="142" spans="1:27" x14ac:dyDescent="0.2">
      <c r="P142" s="94"/>
      <c r="Q142" s="94"/>
      <c r="R142" s="94"/>
      <c r="S142" s="94"/>
      <c r="T142" s="94"/>
      <c r="U142" s="94"/>
      <c r="V142" s="94"/>
      <c r="W142" s="94"/>
      <c r="X142" s="94"/>
      <c r="Y142" s="94"/>
      <c r="Z142" s="94"/>
      <c r="AA142" s="94"/>
    </row>
    <row r="143" spans="1:27" x14ac:dyDescent="0.2">
      <c r="P143" s="94"/>
      <c r="Q143" s="94"/>
      <c r="R143" s="94"/>
      <c r="S143" s="94"/>
      <c r="T143" s="94"/>
      <c r="U143" s="94"/>
      <c r="V143" s="94"/>
      <c r="W143" s="94"/>
      <c r="X143" s="94"/>
      <c r="Y143" s="94"/>
      <c r="Z143" s="94"/>
      <c r="AA143" s="94"/>
    </row>
    <row r="144" spans="1:27" x14ac:dyDescent="0.2">
      <c r="P144" s="94"/>
      <c r="Q144" s="94"/>
      <c r="R144" s="94"/>
      <c r="S144" s="94"/>
      <c r="T144" s="94"/>
      <c r="U144" s="94"/>
      <c r="V144" s="94"/>
      <c r="W144" s="94"/>
      <c r="X144" s="94"/>
      <c r="Y144" s="94"/>
      <c r="Z144" s="94"/>
      <c r="AA144" s="94"/>
    </row>
    <row r="145" spans="16:27" x14ac:dyDescent="0.2">
      <c r="P145" s="94"/>
      <c r="Q145" s="94"/>
      <c r="R145" s="94"/>
      <c r="S145" s="94"/>
      <c r="T145" s="94"/>
      <c r="U145" s="94"/>
      <c r="V145" s="94"/>
      <c r="W145" s="94"/>
      <c r="X145" s="94"/>
      <c r="Y145" s="94"/>
      <c r="Z145" s="94"/>
      <c r="AA145" s="94"/>
    </row>
    <row r="146" spans="16:27" x14ac:dyDescent="0.2">
      <c r="P146" s="94"/>
      <c r="Q146" s="94"/>
      <c r="R146" s="94"/>
      <c r="S146" s="94"/>
      <c r="T146" s="94"/>
      <c r="U146" s="94"/>
      <c r="V146" s="94"/>
      <c r="W146" s="94"/>
      <c r="X146" s="94"/>
      <c r="Y146" s="94"/>
      <c r="Z146" s="94"/>
      <c r="AA146" s="94"/>
    </row>
    <row r="147" spans="16:27" x14ac:dyDescent="0.2">
      <c r="P147" s="94"/>
      <c r="Q147" s="94"/>
      <c r="R147" s="94"/>
      <c r="S147" s="94"/>
      <c r="T147" s="94"/>
      <c r="U147" s="94"/>
      <c r="V147" s="94"/>
      <c r="W147" s="94"/>
      <c r="X147" s="94"/>
      <c r="Y147" s="94"/>
      <c r="Z147" s="94"/>
      <c r="AA147" s="94"/>
    </row>
    <row r="148" spans="16:27" x14ac:dyDescent="0.2">
      <c r="P148" s="94"/>
      <c r="Q148" s="94"/>
      <c r="R148" s="94"/>
      <c r="S148" s="94"/>
      <c r="T148" s="94"/>
      <c r="U148" s="94"/>
      <c r="V148" s="94"/>
      <c r="W148" s="94"/>
      <c r="X148" s="94"/>
      <c r="Y148" s="94"/>
      <c r="Z148" s="94"/>
      <c r="AA148" s="94"/>
    </row>
    <row r="149" spans="16:27" x14ac:dyDescent="0.2">
      <c r="P149" s="94"/>
      <c r="Q149" s="94"/>
      <c r="R149" s="94"/>
      <c r="S149" s="94"/>
      <c r="T149" s="94"/>
      <c r="U149" s="94"/>
      <c r="V149" s="94"/>
      <c r="W149" s="94"/>
      <c r="X149" s="94"/>
      <c r="Y149" s="94"/>
      <c r="Z149" s="94"/>
      <c r="AA149" s="94"/>
    </row>
    <row r="150" spans="16:27" x14ac:dyDescent="0.2">
      <c r="P150" s="94"/>
      <c r="Q150" s="94"/>
      <c r="R150" s="94"/>
      <c r="S150" s="94"/>
      <c r="T150" s="94"/>
      <c r="U150" s="94"/>
      <c r="V150" s="94"/>
      <c r="W150" s="94"/>
      <c r="X150" s="94"/>
      <c r="Y150" s="94"/>
      <c r="Z150" s="94"/>
      <c r="AA150" s="94"/>
    </row>
    <row r="151" spans="16:27" x14ac:dyDescent="0.2">
      <c r="P151" s="94"/>
      <c r="Q151" s="94"/>
      <c r="R151" s="94"/>
      <c r="S151" s="94"/>
      <c r="T151" s="94"/>
      <c r="U151" s="94"/>
      <c r="V151" s="94"/>
      <c r="W151" s="94"/>
      <c r="X151" s="94"/>
      <c r="Y151" s="94"/>
      <c r="Z151" s="94"/>
      <c r="AA151" s="94"/>
    </row>
    <row r="152" spans="16:27" x14ac:dyDescent="0.2">
      <c r="P152" s="94"/>
      <c r="Q152" s="94"/>
      <c r="R152" s="94"/>
      <c r="S152" s="94"/>
      <c r="T152" s="94"/>
      <c r="U152" s="94"/>
      <c r="V152" s="94"/>
      <c r="W152" s="94"/>
      <c r="X152" s="94"/>
      <c r="Y152" s="94"/>
      <c r="Z152" s="94"/>
      <c r="AA152" s="94"/>
    </row>
    <row r="153" spans="16:27" x14ac:dyDescent="0.2">
      <c r="P153" s="94"/>
      <c r="Q153" s="94"/>
      <c r="R153" s="94"/>
      <c r="S153" s="94"/>
      <c r="T153" s="94"/>
      <c r="U153" s="94"/>
      <c r="V153" s="94"/>
      <c r="W153" s="94"/>
      <c r="X153" s="94"/>
      <c r="Y153" s="94"/>
      <c r="Z153" s="94"/>
      <c r="AA153" s="94"/>
    </row>
    <row r="154" spans="16:27" x14ac:dyDescent="0.2">
      <c r="P154" s="94"/>
      <c r="Q154" s="94"/>
      <c r="R154" s="94"/>
      <c r="S154" s="94"/>
      <c r="T154" s="94"/>
      <c r="U154" s="94"/>
      <c r="V154" s="94"/>
      <c r="W154" s="94"/>
      <c r="X154" s="94"/>
      <c r="Y154" s="94"/>
      <c r="Z154" s="94"/>
      <c r="AA154" s="94"/>
    </row>
    <row r="155" spans="16:27" x14ac:dyDescent="0.2">
      <c r="P155" s="94"/>
      <c r="Q155" s="94"/>
      <c r="R155" s="94"/>
      <c r="S155" s="94"/>
      <c r="T155" s="94"/>
      <c r="U155" s="94"/>
      <c r="V155" s="94"/>
      <c r="W155" s="94"/>
      <c r="X155" s="94"/>
      <c r="Y155" s="94"/>
      <c r="Z155" s="94"/>
      <c r="AA155" s="94"/>
    </row>
    <row r="156" spans="16:27" x14ac:dyDescent="0.2">
      <c r="P156" s="94"/>
      <c r="Q156" s="94"/>
      <c r="R156" s="94"/>
      <c r="S156" s="94"/>
      <c r="T156" s="94"/>
      <c r="U156" s="94"/>
      <c r="V156" s="94"/>
      <c r="W156" s="94"/>
      <c r="X156" s="94"/>
      <c r="Y156" s="94"/>
      <c r="Z156" s="94"/>
      <c r="AA156" s="94"/>
    </row>
    <row r="157" spans="16:27" x14ac:dyDescent="0.2">
      <c r="P157" s="94"/>
      <c r="Q157" s="94"/>
      <c r="R157" s="94"/>
      <c r="S157" s="94"/>
      <c r="T157" s="94"/>
      <c r="U157" s="94"/>
      <c r="V157" s="94"/>
      <c r="W157" s="94"/>
      <c r="X157" s="94"/>
      <c r="Y157" s="94"/>
      <c r="Z157" s="94"/>
      <c r="AA157" s="94"/>
    </row>
    <row r="158" spans="16:27" x14ac:dyDescent="0.2">
      <c r="P158" s="94"/>
      <c r="Q158" s="94"/>
      <c r="R158" s="94"/>
      <c r="S158" s="94"/>
      <c r="T158" s="94"/>
      <c r="U158" s="94"/>
      <c r="V158" s="94"/>
      <c r="W158" s="94"/>
      <c r="X158" s="94"/>
      <c r="Y158" s="94"/>
      <c r="Z158" s="94"/>
      <c r="AA158" s="94"/>
    </row>
    <row r="159" spans="16:27" x14ac:dyDescent="0.2">
      <c r="P159" s="94"/>
      <c r="Q159" s="94"/>
      <c r="R159" s="94"/>
      <c r="S159" s="94"/>
      <c r="T159" s="94"/>
      <c r="U159" s="94"/>
      <c r="V159" s="94"/>
      <c r="W159" s="94"/>
      <c r="X159" s="94"/>
      <c r="Y159" s="94"/>
      <c r="Z159" s="94"/>
      <c r="AA159" s="94"/>
    </row>
    <row r="160" spans="16:27" x14ac:dyDescent="0.2">
      <c r="P160" s="94"/>
      <c r="Q160" s="94"/>
      <c r="R160" s="94"/>
      <c r="S160" s="94"/>
      <c r="T160" s="94"/>
      <c r="U160" s="94"/>
      <c r="V160" s="94"/>
      <c r="W160" s="94"/>
      <c r="X160" s="94"/>
      <c r="Y160" s="94"/>
      <c r="Z160" s="94"/>
      <c r="AA160" s="94"/>
    </row>
    <row r="161" spans="16:27" x14ac:dyDescent="0.2">
      <c r="P161" s="94"/>
      <c r="Q161" s="94"/>
      <c r="R161" s="94"/>
      <c r="S161" s="94"/>
      <c r="T161" s="94"/>
      <c r="U161" s="94"/>
      <c r="V161" s="94"/>
      <c r="W161" s="94"/>
      <c r="X161" s="94"/>
      <c r="Y161" s="94"/>
      <c r="Z161" s="94"/>
      <c r="AA161" s="94"/>
    </row>
    <row r="162" spans="16:27" x14ac:dyDescent="0.2">
      <c r="P162" s="94"/>
      <c r="Q162" s="94"/>
      <c r="R162" s="94"/>
      <c r="S162" s="94"/>
      <c r="T162" s="94"/>
      <c r="U162" s="94"/>
      <c r="V162" s="94"/>
      <c r="W162" s="94"/>
      <c r="X162" s="94"/>
      <c r="Y162" s="94"/>
      <c r="Z162" s="94"/>
      <c r="AA162" s="94"/>
    </row>
    <row r="163" spans="16:27" x14ac:dyDescent="0.2">
      <c r="P163" s="94"/>
      <c r="Q163" s="94"/>
      <c r="R163" s="94"/>
      <c r="S163" s="94"/>
      <c r="T163" s="94"/>
      <c r="U163" s="94"/>
      <c r="V163" s="94"/>
      <c r="W163" s="94"/>
      <c r="X163" s="94"/>
      <c r="Y163" s="94"/>
      <c r="Z163" s="94"/>
      <c r="AA163" s="94"/>
    </row>
    <row r="164" spans="16:27" x14ac:dyDescent="0.2">
      <c r="P164" s="94"/>
      <c r="Q164" s="94"/>
      <c r="R164" s="94"/>
      <c r="S164" s="94"/>
      <c r="T164" s="94"/>
      <c r="U164" s="94"/>
      <c r="V164" s="94"/>
      <c r="W164" s="94"/>
      <c r="X164" s="94"/>
      <c r="Y164" s="94"/>
      <c r="Z164" s="94"/>
      <c r="AA164" s="94"/>
    </row>
    <row r="165" spans="16:27" x14ac:dyDescent="0.2">
      <c r="P165" s="94"/>
      <c r="Q165" s="94"/>
      <c r="R165" s="94"/>
      <c r="S165" s="94"/>
      <c r="T165" s="94"/>
      <c r="U165" s="94"/>
      <c r="V165" s="94"/>
      <c r="W165" s="94"/>
      <c r="X165" s="94"/>
      <c r="Y165" s="94"/>
      <c r="Z165" s="94"/>
      <c r="AA165" s="94"/>
    </row>
    <row r="166" spans="16:27" x14ac:dyDescent="0.2">
      <c r="P166" s="94"/>
      <c r="Q166" s="94"/>
      <c r="R166" s="94"/>
      <c r="S166" s="94"/>
      <c r="T166" s="94"/>
      <c r="U166" s="94"/>
      <c r="V166" s="94"/>
      <c r="W166" s="94"/>
      <c r="X166" s="94"/>
      <c r="Y166" s="94"/>
      <c r="Z166" s="94"/>
      <c r="AA166" s="94"/>
    </row>
    <row r="167" spans="16:27" x14ac:dyDescent="0.2">
      <c r="P167" s="94"/>
      <c r="Q167" s="94"/>
      <c r="R167" s="94"/>
      <c r="S167" s="94"/>
      <c r="T167" s="94"/>
      <c r="U167" s="94"/>
      <c r="V167" s="94"/>
      <c r="W167" s="94"/>
      <c r="X167" s="94"/>
      <c r="Y167" s="94"/>
      <c r="Z167" s="94"/>
      <c r="AA167" s="94"/>
    </row>
  </sheetData>
  <pageMargins left="0.75" right="0.75" top="1" bottom="1" header="0.5" footer="0.5"/>
  <pageSetup scale="3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56B3E-08BB-4476-B5D0-7AB56498340B}">
  <sheetPr codeName="Sheet2"/>
  <dimension ref="A1:U55"/>
  <sheetViews>
    <sheetView zoomScaleNormal="100" workbookViewId="0">
      <pane xSplit="1" ySplit="3" topLeftCell="B4" activePane="bottomRight" state="frozen"/>
      <selection pane="topRight" activeCell="B1" sqref="B1"/>
      <selection pane="bottomLeft" activeCell="A4" sqref="A4"/>
      <selection pane="bottomRight"/>
    </sheetView>
  </sheetViews>
  <sheetFormatPr defaultColWidth="9.140625" defaultRowHeight="11.25" x14ac:dyDescent="0.2"/>
  <cols>
    <col min="1" max="1" width="7" style="4" customWidth="1"/>
    <col min="2" max="13" width="7.140625" style="4" customWidth="1"/>
    <col min="14" max="14" width="0.85546875" style="4" customWidth="1"/>
    <col min="15" max="15" width="7.140625" style="4" customWidth="1"/>
    <col min="16" max="17" width="6.85546875" style="4" customWidth="1"/>
    <col min="18" max="18" width="5.28515625" style="4" bestFit="1" customWidth="1"/>
    <col min="19" max="19" width="0.85546875" style="4" customWidth="1"/>
    <col min="20" max="20" width="6.5703125" style="4" customWidth="1"/>
    <col min="21" max="21" width="6.140625" style="4" customWidth="1"/>
    <col min="22" max="22" width="8" style="4" customWidth="1"/>
    <col min="23" max="16384" width="9.140625" style="4"/>
  </cols>
  <sheetData>
    <row r="1" spans="1:21" x14ac:dyDescent="0.2">
      <c r="A1" s="13" t="s">
        <v>22</v>
      </c>
      <c r="B1" s="17"/>
      <c r="C1" s="17"/>
      <c r="D1" s="17"/>
      <c r="E1" s="17"/>
      <c r="F1" s="17"/>
      <c r="G1" s="17"/>
      <c r="H1" s="17"/>
      <c r="I1" s="17"/>
      <c r="J1" s="17"/>
      <c r="K1" s="17"/>
      <c r="L1" s="17"/>
      <c r="M1" s="17"/>
      <c r="N1" s="17"/>
      <c r="O1" s="17"/>
      <c r="P1" s="17"/>
      <c r="Q1" s="17"/>
      <c r="R1" s="17"/>
      <c r="S1" s="17"/>
      <c r="T1" s="17"/>
      <c r="U1" s="17"/>
    </row>
    <row r="2" spans="1:21" x14ac:dyDescent="0.2">
      <c r="A2" s="17" t="s">
        <v>21</v>
      </c>
      <c r="B2" s="18" t="s">
        <v>20</v>
      </c>
      <c r="C2" s="18" t="s">
        <v>19</v>
      </c>
      <c r="D2" s="18" t="s">
        <v>18</v>
      </c>
      <c r="E2" s="18" t="s">
        <v>17</v>
      </c>
      <c r="F2" s="18" t="s">
        <v>16</v>
      </c>
      <c r="G2" s="18" t="s">
        <v>15</v>
      </c>
      <c r="H2" s="18" t="s">
        <v>14</v>
      </c>
      <c r="I2" s="18" t="s">
        <v>13</v>
      </c>
      <c r="J2" s="18" t="s">
        <v>12</v>
      </c>
      <c r="K2" s="18" t="s">
        <v>11</v>
      </c>
      <c r="L2" s="18" t="s">
        <v>10</v>
      </c>
      <c r="M2" s="18" t="s">
        <v>9</v>
      </c>
      <c r="N2" s="17"/>
      <c r="O2" s="18" t="s">
        <v>8</v>
      </c>
      <c r="P2" s="18" t="s">
        <v>7</v>
      </c>
      <c r="Q2" s="18" t="s">
        <v>6</v>
      </c>
      <c r="R2" s="18" t="s">
        <v>5</v>
      </c>
      <c r="S2" s="18"/>
      <c r="T2" s="18" t="s">
        <v>4</v>
      </c>
      <c r="U2" s="18" t="s">
        <v>3</v>
      </c>
    </row>
    <row r="3" spans="1:21" x14ac:dyDescent="0.2">
      <c r="B3" s="19" t="s">
        <v>2</v>
      </c>
      <c r="C3" s="19"/>
      <c r="D3" s="19"/>
      <c r="E3" s="19"/>
      <c r="F3" s="19"/>
      <c r="G3" s="19"/>
      <c r="H3" s="19"/>
      <c r="I3" s="19"/>
      <c r="J3" s="19"/>
      <c r="K3" s="19"/>
      <c r="L3" s="19"/>
      <c r="M3" s="19"/>
      <c r="N3" s="19"/>
      <c r="O3" s="19"/>
      <c r="P3" s="19"/>
      <c r="Q3" s="19"/>
      <c r="R3" s="19"/>
      <c r="S3" s="19"/>
      <c r="T3" s="19"/>
      <c r="U3" s="19"/>
    </row>
    <row r="4" spans="1:21" x14ac:dyDescent="0.2">
      <c r="A4" s="20"/>
      <c r="B4" s="20"/>
      <c r="C4" s="20"/>
      <c r="D4" s="20"/>
      <c r="E4" s="20"/>
      <c r="F4" s="20"/>
      <c r="G4" s="20"/>
      <c r="H4" s="20"/>
      <c r="I4" s="20"/>
      <c r="J4" s="20"/>
      <c r="K4" s="20"/>
      <c r="L4" s="20"/>
      <c r="M4" s="20"/>
      <c r="N4" s="20"/>
      <c r="O4" s="20"/>
      <c r="P4" s="20"/>
      <c r="Q4" s="20"/>
      <c r="R4" s="20"/>
      <c r="S4" s="20"/>
      <c r="T4" s="20"/>
      <c r="U4" s="20"/>
    </row>
    <row r="5" spans="1:21" x14ac:dyDescent="0.2">
      <c r="A5" s="21">
        <v>1980</v>
      </c>
      <c r="B5" s="151">
        <v>20.059999999999999</v>
      </c>
      <c r="C5" s="151">
        <v>26.13</v>
      </c>
      <c r="D5" s="151">
        <v>23.6</v>
      </c>
      <c r="E5" s="151">
        <v>24.34</v>
      </c>
      <c r="F5" s="151">
        <v>35.549999999999997</v>
      </c>
      <c r="G5" s="151">
        <v>35.4</v>
      </c>
      <c r="H5" s="151">
        <v>33.32</v>
      </c>
      <c r="I5" s="151">
        <v>35.159999999999997</v>
      </c>
      <c r="J5" s="151">
        <v>37.29</v>
      </c>
      <c r="K5" s="151">
        <v>42.3</v>
      </c>
      <c r="L5" s="151">
        <v>40.72</v>
      </c>
      <c r="M5" s="151">
        <v>33.700000000000003</v>
      </c>
      <c r="N5" s="151"/>
      <c r="O5" s="151">
        <f t="shared" ref="O5:O47" si="0">AVERAGE(B5:D5)</f>
        <v>23.263333333333332</v>
      </c>
      <c r="P5" s="151">
        <f t="shared" ref="P5:P49" si="1">AVERAGE(E5:G5)</f>
        <v>31.763333333333332</v>
      </c>
      <c r="Q5" s="151">
        <f t="shared" ref="Q5:Q49" si="2">AVERAGE(H5:J5)</f>
        <v>35.256666666666661</v>
      </c>
      <c r="R5" s="151">
        <f t="shared" ref="R5:R47" si="3">AVERAGE(K5:M5)</f>
        <v>38.906666666666666</v>
      </c>
      <c r="S5" s="151"/>
      <c r="T5" s="151">
        <f t="shared" ref="T5:T17" si="4">AVERAGE(B5:M5)</f>
        <v>32.297499999999999</v>
      </c>
      <c r="U5" s="151" t="s">
        <v>23</v>
      </c>
    </row>
    <row r="6" spans="1:21" x14ac:dyDescent="0.2">
      <c r="A6" s="21">
        <v>1981</v>
      </c>
      <c r="B6" s="151">
        <v>33.03</v>
      </c>
      <c r="C6" s="151">
        <v>29.83</v>
      </c>
      <c r="D6" s="151">
        <v>27.56</v>
      </c>
      <c r="E6" s="151">
        <v>21.48</v>
      </c>
      <c r="F6" s="151">
        <v>18.79</v>
      </c>
      <c r="G6" s="151">
        <v>20.22</v>
      </c>
      <c r="H6" s="151">
        <v>19.38</v>
      </c>
      <c r="I6" s="151">
        <v>17.59</v>
      </c>
      <c r="J6" s="151">
        <v>13.8</v>
      </c>
      <c r="K6" s="151">
        <v>14.85</v>
      </c>
      <c r="L6" s="151">
        <v>14.71</v>
      </c>
      <c r="M6" s="151">
        <v>14.86</v>
      </c>
      <c r="N6" s="151"/>
      <c r="O6" s="151">
        <f t="shared" si="0"/>
        <v>30.14</v>
      </c>
      <c r="P6" s="151">
        <f t="shared" si="1"/>
        <v>20.16333333333333</v>
      </c>
      <c r="Q6" s="151">
        <f t="shared" si="2"/>
        <v>16.923333333333332</v>
      </c>
      <c r="R6" s="151">
        <f t="shared" si="3"/>
        <v>14.806666666666667</v>
      </c>
      <c r="S6" s="151"/>
      <c r="T6" s="151">
        <f t="shared" si="4"/>
        <v>20.508333333333336</v>
      </c>
      <c r="U6" s="151">
        <f t="shared" ref="U6:U26" si="5">(+O6+P6+Q6+R5)/4</f>
        <v>26.533333333333331</v>
      </c>
    </row>
    <row r="7" spans="1:21" x14ac:dyDescent="0.2">
      <c r="A7" s="21">
        <v>1982</v>
      </c>
      <c r="B7" s="151">
        <v>14.77</v>
      </c>
      <c r="C7" s="151">
        <v>14.94</v>
      </c>
      <c r="D7" s="151">
        <v>13.6</v>
      </c>
      <c r="E7" s="151">
        <v>13.05</v>
      </c>
      <c r="F7" s="151">
        <v>11.83</v>
      </c>
      <c r="G7" s="151">
        <v>10.5</v>
      </c>
      <c r="H7" s="151">
        <v>11.38</v>
      </c>
      <c r="I7" s="151">
        <v>9.14</v>
      </c>
      <c r="J7" s="151">
        <v>8.58</v>
      </c>
      <c r="K7" s="151">
        <v>8.5399999999999991</v>
      </c>
      <c r="L7" s="151">
        <v>9.64</v>
      </c>
      <c r="M7" s="151">
        <v>10.35</v>
      </c>
      <c r="N7" s="151"/>
      <c r="O7" s="151">
        <f t="shared" si="0"/>
        <v>14.436666666666667</v>
      </c>
      <c r="P7" s="151">
        <f t="shared" si="1"/>
        <v>11.793333333333335</v>
      </c>
      <c r="Q7" s="151">
        <f t="shared" si="2"/>
        <v>9.7000000000000011</v>
      </c>
      <c r="R7" s="151">
        <f t="shared" si="3"/>
        <v>9.51</v>
      </c>
      <c r="S7" s="151"/>
      <c r="T7" s="151">
        <f t="shared" si="4"/>
        <v>11.36</v>
      </c>
      <c r="U7" s="151">
        <f t="shared" si="5"/>
        <v>12.684166666666668</v>
      </c>
    </row>
    <row r="8" spans="1:21" x14ac:dyDescent="0.2">
      <c r="A8" s="21">
        <v>1983</v>
      </c>
      <c r="B8" s="151">
        <v>9.69</v>
      </c>
      <c r="C8" s="151">
        <v>9.6999999999999993</v>
      </c>
      <c r="D8" s="151">
        <v>9.75</v>
      </c>
      <c r="E8" s="151">
        <v>10</v>
      </c>
      <c r="F8" s="151">
        <v>12.26</v>
      </c>
      <c r="G8" s="151">
        <v>14.07</v>
      </c>
      <c r="H8" s="151">
        <v>13.36</v>
      </c>
      <c r="I8" s="151">
        <v>13.19</v>
      </c>
      <c r="J8" s="151">
        <v>11.79</v>
      </c>
      <c r="K8" s="151">
        <v>11.89</v>
      </c>
      <c r="L8" s="151">
        <v>10.38</v>
      </c>
      <c r="M8" s="151">
        <v>10.71</v>
      </c>
      <c r="N8" s="151"/>
      <c r="O8" s="151">
        <f t="shared" si="0"/>
        <v>9.7133333333333329</v>
      </c>
      <c r="P8" s="151">
        <f t="shared" si="1"/>
        <v>12.11</v>
      </c>
      <c r="Q8" s="151">
        <f t="shared" si="2"/>
        <v>12.78</v>
      </c>
      <c r="R8" s="151">
        <f t="shared" si="3"/>
        <v>10.993333333333334</v>
      </c>
      <c r="S8" s="151"/>
      <c r="T8" s="151">
        <f t="shared" si="4"/>
        <v>11.399166666666666</v>
      </c>
      <c r="U8" s="151">
        <f t="shared" si="5"/>
        <v>11.028333333333332</v>
      </c>
    </row>
    <row r="9" spans="1:21" x14ac:dyDescent="0.2">
      <c r="A9" s="21">
        <v>1984</v>
      </c>
      <c r="B9" s="151">
        <v>9.61</v>
      </c>
      <c r="C9" s="151">
        <v>8.76</v>
      </c>
      <c r="D9" s="151">
        <v>8.27</v>
      </c>
      <c r="E9" s="151">
        <v>7.89</v>
      </c>
      <c r="F9" s="151">
        <v>7.4</v>
      </c>
      <c r="G9" s="151">
        <v>7.62</v>
      </c>
      <c r="H9" s="151">
        <v>6.88</v>
      </c>
      <c r="I9" s="151">
        <v>6.95</v>
      </c>
      <c r="J9" s="151">
        <v>7.48</v>
      </c>
      <c r="K9" s="151">
        <v>7.79</v>
      </c>
      <c r="L9" s="151">
        <v>7.36</v>
      </c>
      <c r="M9" s="151">
        <v>6.51</v>
      </c>
      <c r="N9" s="151"/>
      <c r="O9" s="151">
        <f t="shared" si="0"/>
        <v>8.879999999999999</v>
      </c>
      <c r="P9" s="151">
        <f t="shared" si="1"/>
        <v>7.6366666666666667</v>
      </c>
      <c r="Q9" s="151">
        <f t="shared" si="2"/>
        <v>7.1033333333333344</v>
      </c>
      <c r="R9" s="151">
        <f t="shared" si="3"/>
        <v>7.22</v>
      </c>
      <c r="S9" s="151"/>
      <c r="T9" s="151">
        <f t="shared" si="4"/>
        <v>7.7100000000000009</v>
      </c>
      <c r="U9" s="151">
        <f t="shared" si="5"/>
        <v>8.6533333333333342</v>
      </c>
    </row>
    <row r="10" spans="1:21" x14ac:dyDescent="0.2">
      <c r="A10" s="21">
        <v>1985</v>
      </c>
      <c r="B10" s="151">
        <v>6.43</v>
      </c>
      <c r="C10" s="151">
        <v>6.25</v>
      </c>
      <c r="D10" s="151">
        <v>6.03</v>
      </c>
      <c r="E10" s="151">
        <v>6</v>
      </c>
      <c r="F10" s="151">
        <v>5.9</v>
      </c>
      <c r="G10" s="151">
        <v>6</v>
      </c>
      <c r="H10" s="151">
        <v>6.19</v>
      </c>
      <c r="I10" s="151">
        <v>7.16</v>
      </c>
      <c r="J10" s="151">
        <v>7.95</v>
      </c>
      <c r="K10" s="151">
        <v>7.71</v>
      </c>
      <c r="L10" s="151">
        <v>8.02</v>
      </c>
      <c r="M10" s="151">
        <v>7.86</v>
      </c>
      <c r="N10" s="151"/>
      <c r="O10" s="151">
        <f t="shared" si="0"/>
        <v>6.2366666666666672</v>
      </c>
      <c r="P10" s="151">
        <f t="shared" si="1"/>
        <v>5.9666666666666659</v>
      </c>
      <c r="Q10" s="151">
        <f t="shared" si="2"/>
        <v>7.1000000000000005</v>
      </c>
      <c r="R10" s="151">
        <f t="shared" si="3"/>
        <v>7.8633333333333333</v>
      </c>
      <c r="S10" s="151"/>
      <c r="T10" s="151">
        <f t="shared" si="4"/>
        <v>6.7916666666666652</v>
      </c>
      <c r="U10" s="151">
        <f t="shared" si="5"/>
        <v>6.6308333333333334</v>
      </c>
    </row>
    <row r="11" spans="1:21" x14ac:dyDescent="0.2">
      <c r="A11" s="21">
        <v>1986</v>
      </c>
      <c r="B11" s="151">
        <v>7.63</v>
      </c>
      <c r="C11" s="151">
        <v>7.97</v>
      </c>
      <c r="D11" s="151">
        <v>8.9499999999999993</v>
      </c>
      <c r="E11" s="151">
        <v>10.1</v>
      </c>
      <c r="F11" s="151">
        <v>9.49</v>
      </c>
      <c r="G11" s="151">
        <v>8.43</v>
      </c>
      <c r="H11" s="151">
        <v>8.11</v>
      </c>
      <c r="I11" s="151">
        <v>8.51</v>
      </c>
      <c r="J11" s="151">
        <v>8.0299999999999994</v>
      </c>
      <c r="K11" s="151">
        <v>8.16</v>
      </c>
      <c r="L11" s="151">
        <v>8.26</v>
      </c>
      <c r="M11" s="151">
        <v>8.0500000000000007</v>
      </c>
      <c r="N11" s="151"/>
      <c r="O11" s="151">
        <f t="shared" si="0"/>
        <v>8.1833333333333318</v>
      </c>
      <c r="P11" s="151">
        <f t="shared" si="1"/>
        <v>9.34</v>
      </c>
      <c r="Q11" s="151">
        <f t="shared" si="2"/>
        <v>8.2166666666666668</v>
      </c>
      <c r="R11" s="151">
        <f t="shared" si="3"/>
        <v>8.1566666666666681</v>
      </c>
      <c r="S11" s="151"/>
      <c r="T11" s="151">
        <f t="shared" si="4"/>
        <v>8.4741666666666671</v>
      </c>
      <c r="U11" s="151">
        <f t="shared" si="5"/>
        <v>8.4008333333333347</v>
      </c>
    </row>
    <row r="12" spans="1:21" x14ac:dyDescent="0.2">
      <c r="A12" s="21">
        <v>1987</v>
      </c>
      <c r="B12" s="151">
        <v>8.65</v>
      </c>
      <c r="C12" s="151">
        <v>9.23</v>
      </c>
      <c r="D12" s="151">
        <v>9.4499999999999993</v>
      </c>
      <c r="E12" s="151">
        <v>8.66</v>
      </c>
      <c r="F12" s="151">
        <v>8.64</v>
      </c>
      <c r="G12" s="151">
        <v>8.24</v>
      </c>
      <c r="H12" s="151">
        <v>8.09</v>
      </c>
      <c r="I12" s="151">
        <v>8.09</v>
      </c>
      <c r="J12" s="151">
        <v>8.36</v>
      </c>
      <c r="K12" s="151">
        <v>8.56</v>
      </c>
      <c r="L12" s="151">
        <v>8.9600000000000009</v>
      </c>
      <c r="M12" s="151">
        <v>10.029999999999999</v>
      </c>
      <c r="N12" s="151"/>
      <c r="O12" s="151">
        <f t="shared" si="0"/>
        <v>9.1100000000000012</v>
      </c>
      <c r="P12" s="151">
        <f t="shared" si="1"/>
        <v>8.5133333333333336</v>
      </c>
      <c r="Q12" s="151">
        <f t="shared" si="2"/>
        <v>8.18</v>
      </c>
      <c r="R12" s="151">
        <f t="shared" si="3"/>
        <v>9.1833333333333353</v>
      </c>
      <c r="S12" s="151"/>
      <c r="T12" s="151">
        <f t="shared" si="4"/>
        <v>8.7466666666666679</v>
      </c>
      <c r="U12" s="151">
        <f t="shared" si="5"/>
        <v>8.49</v>
      </c>
    </row>
    <row r="13" spans="1:21" x14ac:dyDescent="0.2">
      <c r="A13" s="21">
        <v>1988</v>
      </c>
      <c r="B13" s="151">
        <v>11.41</v>
      </c>
      <c r="C13" s="151">
        <v>10.51</v>
      </c>
      <c r="D13" s="151">
        <v>10.67</v>
      </c>
      <c r="E13" s="151">
        <v>10.86</v>
      </c>
      <c r="F13" s="151">
        <v>11.25</v>
      </c>
      <c r="G13" s="151">
        <v>12.39</v>
      </c>
      <c r="H13" s="151">
        <v>14.85</v>
      </c>
      <c r="I13" s="151">
        <v>12.46</v>
      </c>
      <c r="J13" s="151">
        <v>11.62</v>
      </c>
      <c r="K13" s="151">
        <v>11.94</v>
      </c>
      <c r="L13" s="151">
        <v>12.76</v>
      </c>
      <c r="M13" s="151">
        <v>13.39</v>
      </c>
      <c r="N13" s="151"/>
      <c r="O13" s="151">
        <f>AVERAGE(B13:D13)</f>
        <v>10.863333333333335</v>
      </c>
      <c r="P13" s="151">
        <f t="shared" si="1"/>
        <v>11.5</v>
      </c>
      <c r="Q13" s="151">
        <f t="shared" si="2"/>
        <v>12.976666666666667</v>
      </c>
      <c r="R13" s="151">
        <f t="shared" si="3"/>
        <v>12.696666666666667</v>
      </c>
      <c r="S13" s="151"/>
      <c r="T13" s="151">
        <f t="shared" si="4"/>
        <v>12.009166666666667</v>
      </c>
      <c r="U13" s="151">
        <f t="shared" si="5"/>
        <v>11.130833333333335</v>
      </c>
    </row>
    <row r="14" spans="1:21" x14ac:dyDescent="0.2">
      <c r="A14" s="21">
        <v>1989</v>
      </c>
      <c r="B14" s="151">
        <v>12.63</v>
      </c>
      <c r="C14" s="151">
        <v>13.41</v>
      </c>
      <c r="D14" s="151">
        <v>14.52</v>
      </c>
      <c r="E14" s="151">
        <v>15.19</v>
      </c>
      <c r="F14" s="151">
        <v>15.9</v>
      </c>
      <c r="G14" s="151">
        <v>17.7</v>
      </c>
      <c r="H14" s="151">
        <v>21.19</v>
      </c>
      <c r="I14" s="151">
        <v>22.45</v>
      </c>
      <c r="J14" s="151">
        <v>19.79</v>
      </c>
      <c r="K14" s="151">
        <v>18</v>
      </c>
      <c r="L14" s="151">
        <v>18.079999999999998</v>
      </c>
      <c r="M14" s="151">
        <v>17</v>
      </c>
      <c r="N14" s="151"/>
      <c r="O14" s="151">
        <f>AVERAGE(B14:D14)</f>
        <v>13.520000000000001</v>
      </c>
      <c r="P14" s="151">
        <f t="shared" si="1"/>
        <v>16.263333333333332</v>
      </c>
      <c r="Q14" s="151">
        <f t="shared" si="2"/>
        <v>21.143333333333334</v>
      </c>
      <c r="R14" s="151">
        <f t="shared" si="3"/>
        <v>17.693333333333332</v>
      </c>
      <c r="S14" s="151"/>
      <c r="T14" s="151">
        <f t="shared" si="4"/>
        <v>17.155000000000001</v>
      </c>
      <c r="U14" s="151">
        <f t="shared" si="5"/>
        <v>15.905833333333332</v>
      </c>
    </row>
    <row r="15" spans="1:21" x14ac:dyDescent="0.2">
      <c r="A15" s="21">
        <v>1990</v>
      </c>
      <c r="B15" s="151">
        <v>19.010000000000002</v>
      </c>
      <c r="C15" s="151">
        <v>19.55</v>
      </c>
      <c r="D15" s="151">
        <v>20.03</v>
      </c>
      <c r="E15" s="151">
        <v>20.309999999999999</v>
      </c>
      <c r="F15" s="151">
        <v>20.329999999999998</v>
      </c>
      <c r="G15" s="151">
        <v>18.36</v>
      </c>
      <c r="H15" s="151">
        <v>17.420000000000002</v>
      </c>
      <c r="I15" s="151">
        <v>16.54</v>
      </c>
      <c r="J15" s="151">
        <v>14.39</v>
      </c>
      <c r="K15" s="151">
        <v>13.99</v>
      </c>
      <c r="L15" s="151">
        <v>14.01</v>
      </c>
      <c r="M15" s="151">
        <v>13.85</v>
      </c>
      <c r="N15" s="151"/>
      <c r="O15" s="151">
        <f t="shared" si="0"/>
        <v>19.53</v>
      </c>
      <c r="P15" s="151">
        <f t="shared" si="1"/>
        <v>19.666666666666668</v>
      </c>
      <c r="Q15" s="151">
        <f t="shared" si="2"/>
        <v>16.116666666666667</v>
      </c>
      <c r="R15" s="151">
        <f t="shared" si="3"/>
        <v>13.950000000000001</v>
      </c>
      <c r="S15" s="151"/>
      <c r="T15" s="151">
        <f t="shared" si="4"/>
        <v>17.315833333333334</v>
      </c>
      <c r="U15" s="151">
        <f t="shared" si="5"/>
        <v>18.251666666666669</v>
      </c>
    </row>
    <row r="16" spans="1:21" x14ac:dyDescent="0.2">
      <c r="A16" s="21">
        <v>1991</v>
      </c>
      <c r="B16" s="151">
        <v>13.39</v>
      </c>
      <c r="C16" s="151">
        <v>13.4</v>
      </c>
      <c r="D16" s="151">
        <v>13.86</v>
      </c>
      <c r="E16" s="151">
        <v>12.9</v>
      </c>
      <c r="F16" s="151">
        <v>12.99</v>
      </c>
      <c r="G16" s="151">
        <v>13.94</v>
      </c>
      <c r="H16" s="151">
        <v>14.73</v>
      </c>
      <c r="I16" s="151">
        <v>14.4</v>
      </c>
      <c r="J16" s="151">
        <v>13.09</v>
      </c>
      <c r="K16" s="151">
        <v>13.03</v>
      </c>
      <c r="L16" s="151">
        <v>12.71</v>
      </c>
      <c r="M16" s="151">
        <v>12.46</v>
      </c>
      <c r="N16" s="151"/>
      <c r="O16" s="151">
        <f t="shared" si="0"/>
        <v>13.549999999999999</v>
      </c>
      <c r="P16" s="151">
        <f t="shared" si="1"/>
        <v>13.276666666666666</v>
      </c>
      <c r="Q16" s="151">
        <f t="shared" si="2"/>
        <v>14.073333333333332</v>
      </c>
      <c r="R16" s="151">
        <f t="shared" si="3"/>
        <v>12.733333333333334</v>
      </c>
      <c r="S16" s="151"/>
      <c r="T16" s="151">
        <f t="shared" si="4"/>
        <v>13.408333333333333</v>
      </c>
      <c r="U16" s="151">
        <f t="shared" si="5"/>
        <v>13.7125</v>
      </c>
    </row>
    <row r="17" spans="1:21" x14ac:dyDescent="0.2">
      <c r="A17" s="21">
        <v>1992</v>
      </c>
      <c r="B17" s="151">
        <v>12.18</v>
      </c>
      <c r="C17" s="151">
        <v>11.92</v>
      </c>
      <c r="D17" s="151">
        <v>12.19</v>
      </c>
      <c r="E17" s="151">
        <v>12.54</v>
      </c>
      <c r="F17" s="151">
        <v>12.89</v>
      </c>
      <c r="G17" s="151">
        <v>13.41</v>
      </c>
      <c r="H17" s="151">
        <v>13.41</v>
      </c>
      <c r="I17" s="151">
        <v>12.96</v>
      </c>
      <c r="J17" s="151">
        <v>12.29</v>
      </c>
      <c r="K17" s="151">
        <v>11.94</v>
      </c>
      <c r="L17" s="151">
        <v>11.68</v>
      </c>
      <c r="M17" s="151">
        <v>11.26</v>
      </c>
      <c r="N17" s="151"/>
      <c r="O17" s="151">
        <f t="shared" si="0"/>
        <v>12.096666666666666</v>
      </c>
      <c r="P17" s="151">
        <f t="shared" si="1"/>
        <v>12.946666666666667</v>
      </c>
      <c r="Q17" s="151">
        <f t="shared" si="2"/>
        <v>12.886666666666665</v>
      </c>
      <c r="R17" s="151">
        <f t="shared" si="3"/>
        <v>11.626666666666665</v>
      </c>
      <c r="S17" s="151"/>
      <c r="T17" s="151">
        <f t="shared" si="4"/>
        <v>12.389166666666666</v>
      </c>
      <c r="U17" s="151">
        <f t="shared" si="5"/>
        <v>12.665833333333333</v>
      </c>
    </row>
    <row r="18" spans="1:21" x14ac:dyDescent="0.2">
      <c r="A18" s="21">
        <v>1993</v>
      </c>
      <c r="B18" s="151">
        <v>11.6</v>
      </c>
      <c r="C18" s="151">
        <v>11.97</v>
      </c>
      <c r="D18" s="151">
        <v>13.05</v>
      </c>
      <c r="E18" s="151">
        <v>13.38</v>
      </c>
      <c r="F18" s="151">
        <v>13.39</v>
      </c>
      <c r="G18" s="151">
        <v>12.64</v>
      </c>
      <c r="H18" s="151">
        <v>12.2</v>
      </c>
      <c r="I18" s="151">
        <v>13.05</v>
      </c>
      <c r="J18" s="151">
        <v>12.9</v>
      </c>
      <c r="K18" s="151">
        <v>13.23</v>
      </c>
      <c r="L18" s="151">
        <v>13.15</v>
      </c>
      <c r="M18" s="151">
        <v>12.97</v>
      </c>
      <c r="N18" s="151"/>
      <c r="O18" s="151">
        <f t="shared" si="0"/>
        <v>12.206666666666669</v>
      </c>
      <c r="P18" s="151">
        <f t="shared" si="1"/>
        <v>13.136666666666668</v>
      </c>
      <c r="Q18" s="151">
        <f t="shared" si="2"/>
        <v>12.716666666666667</v>
      </c>
      <c r="R18" s="151">
        <f t="shared" si="3"/>
        <v>13.116666666666667</v>
      </c>
      <c r="S18" s="151"/>
      <c r="T18" s="151">
        <f t="shared" ref="T18:T47" si="6">AVERAGE(O18:R18)</f>
        <v>12.794166666666667</v>
      </c>
      <c r="U18" s="151">
        <f t="shared" si="5"/>
        <v>12.421666666666667</v>
      </c>
    </row>
    <row r="19" spans="1:21" x14ac:dyDescent="0.2">
      <c r="A19" s="21">
        <v>1994</v>
      </c>
      <c r="B19" s="151">
        <v>13.14</v>
      </c>
      <c r="C19" s="151">
        <v>14.11</v>
      </c>
      <c r="D19" s="151">
        <v>15.46</v>
      </c>
      <c r="E19" s="151">
        <v>14.92</v>
      </c>
      <c r="F19" s="151">
        <v>15.77</v>
      </c>
      <c r="G19" s="151">
        <v>16.05</v>
      </c>
      <c r="H19" s="151">
        <v>15.54</v>
      </c>
      <c r="I19" s="151">
        <v>15.62</v>
      </c>
      <c r="J19" s="151">
        <v>15.42</v>
      </c>
      <c r="K19" s="151">
        <v>15.46</v>
      </c>
      <c r="L19" s="151">
        <v>17.77</v>
      </c>
      <c r="M19" s="151">
        <v>18.649999999999999</v>
      </c>
      <c r="N19" s="151"/>
      <c r="O19" s="151">
        <f t="shared" si="0"/>
        <v>14.236666666666666</v>
      </c>
      <c r="P19" s="151">
        <f t="shared" si="1"/>
        <v>15.579999999999998</v>
      </c>
      <c r="Q19" s="151">
        <f t="shared" si="2"/>
        <v>15.526666666666666</v>
      </c>
      <c r="R19" s="151">
        <f t="shared" si="3"/>
        <v>17.293333333333333</v>
      </c>
      <c r="S19" s="151"/>
      <c r="T19" s="151">
        <f t="shared" si="6"/>
        <v>15.659166666666664</v>
      </c>
      <c r="U19" s="151">
        <f t="shared" si="5"/>
        <v>14.614999999999998</v>
      </c>
    </row>
    <row r="20" spans="1:21" x14ac:dyDescent="0.2">
      <c r="A20" s="21">
        <v>1995</v>
      </c>
      <c r="B20" s="151">
        <v>18.75</v>
      </c>
      <c r="C20" s="151">
        <v>18.170000000000002</v>
      </c>
      <c r="D20" s="151">
        <v>17.45</v>
      </c>
      <c r="E20" s="151">
        <v>16.309999999999999</v>
      </c>
      <c r="F20" s="151">
        <v>17.05</v>
      </c>
      <c r="G20" s="151">
        <v>19.16</v>
      </c>
      <c r="H20" s="151">
        <v>20.27</v>
      </c>
      <c r="I20" s="151">
        <v>20.010000000000002</v>
      </c>
      <c r="J20" s="151">
        <v>16.579999999999998</v>
      </c>
      <c r="K20" s="151">
        <v>17.29</v>
      </c>
      <c r="L20" s="151">
        <v>17.64</v>
      </c>
      <c r="M20" s="151">
        <v>17.21</v>
      </c>
      <c r="N20" s="151"/>
      <c r="O20" s="151">
        <f t="shared" si="0"/>
        <v>18.123333333333335</v>
      </c>
      <c r="P20" s="151">
        <f t="shared" si="1"/>
        <v>17.506666666666664</v>
      </c>
      <c r="Q20" s="151">
        <f t="shared" si="2"/>
        <v>18.953333333333333</v>
      </c>
      <c r="R20" s="151">
        <f t="shared" si="3"/>
        <v>17.38</v>
      </c>
      <c r="S20" s="151"/>
      <c r="T20" s="151">
        <f t="shared" si="6"/>
        <v>17.990833333333331</v>
      </c>
      <c r="U20" s="151">
        <f t="shared" si="5"/>
        <v>17.969166666666666</v>
      </c>
    </row>
    <row r="21" spans="1:21" x14ac:dyDescent="0.2">
      <c r="A21" s="21">
        <v>1996</v>
      </c>
      <c r="B21" s="151">
        <v>17.36</v>
      </c>
      <c r="C21" s="151">
        <v>17.899999999999999</v>
      </c>
      <c r="D21" s="151">
        <v>18.14</v>
      </c>
      <c r="E21" s="151">
        <v>18.02</v>
      </c>
      <c r="F21" s="151">
        <v>17.79</v>
      </c>
      <c r="G21" s="151">
        <v>18</v>
      </c>
      <c r="H21" s="151">
        <v>16.989999999999998</v>
      </c>
      <c r="I21" s="151">
        <v>16.809999999999999</v>
      </c>
      <c r="J21" s="151">
        <v>15.74</v>
      </c>
      <c r="K21" s="151">
        <v>14.87</v>
      </c>
      <c r="L21" s="151">
        <v>14.09</v>
      </c>
      <c r="M21" s="151">
        <v>13.95</v>
      </c>
      <c r="N21" s="151"/>
      <c r="O21" s="151">
        <f t="shared" si="0"/>
        <v>17.8</v>
      </c>
      <c r="P21" s="151">
        <f t="shared" si="1"/>
        <v>17.936666666666667</v>
      </c>
      <c r="Q21" s="151">
        <f t="shared" si="2"/>
        <v>16.513333333333332</v>
      </c>
      <c r="R21" s="151">
        <f t="shared" si="3"/>
        <v>14.303333333333333</v>
      </c>
      <c r="S21" s="151"/>
      <c r="T21" s="151">
        <f t="shared" si="6"/>
        <v>16.638333333333332</v>
      </c>
      <c r="U21" s="151">
        <f t="shared" si="5"/>
        <v>17.407499999999999</v>
      </c>
    </row>
    <row r="22" spans="1:21" x14ac:dyDescent="0.2">
      <c r="A22" s="21">
        <v>1997</v>
      </c>
      <c r="B22" s="151">
        <v>13.87</v>
      </c>
      <c r="C22" s="151">
        <v>13.98</v>
      </c>
      <c r="D22" s="151">
        <v>14.05</v>
      </c>
      <c r="E22" s="151">
        <v>14.19</v>
      </c>
      <c r="F22" s="151">
        <v>14.61</v>
      </c>
      <c r="G22" s="151">
        <v>14.93</v>
      </c>
      <c r="H22" s="151">
        <v>15.07</v>
      </c>
      <c r="I22" s="151">
        <v>15.66</v>
      </c>
      <c r="J22" s="151">
        <v>14.51</v>
      </c>
      <c r="K22" s="151">
        <v>13.58</v>
      </c>
      <c r="L22" s="151">
        <v>13.81</v>
      </c>
      <c r="M22" s="151">
        <v>13.64</v>
      </c>
      <c r="N22" s="151"/>
      <c r="O22" s="151">
        <f t="shared" si="0"/>
        <v>13.966666666666669</v>
      </c>
      <c r="P22" s="151">
        <f t="shared" si="1"/>
        <v>14.576666666666666</v>
      </c>
      <c r="Q22" s="151">
        <f t="shared" si="2"/>
        <v>15.08</v>
      </c>
      <c r="R22" s="151">
        <f t="shared" si="3"/>
        <v>13.676666666666668</v>
      </c>
      <c r="S22" s="151"/>
      <c r="T22" s="151">
        <f t="shared" si="6"/>
        <v>14.325000000000001</v>
      </c>
      <c r="U22" s="151">
        <f t="shared" si="5"/>
        <v>14.481666666666667</v>
      </c>
    </row>
    <row r="23" spans="1:21" x14ac:dyDescent="0.2">
      <c r="A23" s="21">
        <v>1998</v>
      </c>
      <c r="B23" s="151">
        <v>13.52</v>
      </c>
      <c r="C23" s="151">
        <v>12.78</v>
      </c>
      <c r="D23" s="151">
        <v>12.23</v>
      </c>
      <c r="E23" s="151">
        <v>11.63</v>
      </c>
      <c r="F23" s="151">
        <v>12</v>
      </c>
      <c r="G23" s="151">
        <v>11.8</v>
      </c>
      <c r="H23" s="151">
        <v>11.65</v>
      </c>
      <c r="I23" s="151">
        <v>11.62</v>
      </c>
      <c r="J23" s="151">
        <v>10.050000000000001</v>
      </c>
      <c r="K23" s="151">
        <v>10</v>
      </c>
      <c r="L23" s="151">
        <v>10.78</v>
      </c>
      <c r="M23" s="151">
        <v>10.97</v>
      </c>
      <c r="N23" s="151"/>
      <c r="O23" s="151">
        <f t="shared" si="0"/>
        <v>12.843333333333334</v>
      </c>
      <c r="P23" s="151">
        <f t="shared" si="1"/>
        <v>11.810000000000002</v>
      </c>
      <c r="Q23" s="151">
        <f t="shared" si="2"/>
        <v>11.106666666666667</v>
      </c>
      <c r="R23" s="151">
        <f t="shared" si="3"/>
        <v>10.583333333333334</v>
      </c>
      <c r="S23" s="151"/>
      <c r="T23" s="151">
        <f t="shared" si="6"/>
        <v>11.585833333333335</v>
      </c>
      <c r="U23" s="151">
        <f t="shared" si="5"/>
        <v>12.359166666666669</v>
      </c>
    </row>
    <row r="24" spans="1:21" x14ac:dyDescent="0.2">
      <c r="A24" s="21">
        <v>1999</v>
      </c>
      <c r="B24" s="151">
        <v>10.99</v>
      </c>
      <c r="C24" s="151">
        <v>10.5</v>
      </c>
      <c r="D24" s="151">
        <v>9.85</v>
      </c>
      <c r="E24" s="151">
        <v>8.7899999999999991</v>
      </c>
      <c r="F24" s="151">
        <v>9.1300000000000008</v>
      </c>
      <c r="G24" s="151">
        <v>9.93</v>
      </c>
      <c r="H24" s="151">
        <v>9.4700000000000006</v>
      </c>
      <c r="I24" s="151">
        <v>9.0399999999999991</v>
      </c>
      <c r="J24" s="151">
        <v>8.2799999999999994</v>
      </c>
      <c r="K24" s="151">
        <v>7.85</v>
      </c>
      <c r="L24" s="151">
        <v>7.73</v>
      </c>
      <c r="M24" s="151">
        <v>7.61</v>
      </c>
      <c r="N24" s="151"/>
      <c r="O24" s="151">
        <f t="shared" si="0"/>
        <v>10.446666666666667</v>
      </c>
      <c r="P24" s="151">
        <f t="shared" si="1"/>
        <v>9.2833333333333332</v>
      </c>
      <c r="Q24" s="151">
        <f t="shared" si="2"/>
        <v>8.93</v>
      </c>
      <c r="R24" s="151">
        <f t="shared" si="3"/>
        <v>7.73</v>
      </c>
      <c r="S24" s="151"/>
      <c r="T24" s="151">
        <f t="shared" si="6"/>
        <v>9.0975000000000001</v>
      </c>
      <c r="U24" s="151">
        <f t="shared" si="5"/>
        <v>9.8108333333333331</v>
      </c>
    </row>
    <row r="25" spans="1:21" x14ac:dyDescent="0.2">
      <c r="A25" s="21">
        <v>2000</v>
      </c>
      <c r="B25" s="151">
        <v>7.7</v>
      </c>
      <c r="C25" s="151">
        <v>7.67</v>
      </c>
      <c r="D25" s="151">
        <v>7.83</v>
      </c>
      <c r="E25" s="151">
        <v>8.66</v>
      </c>
      <c r="F25" s="151">
        <v>9.06</v>
      </c>
      <c r="G25" s="151">
        <v>10.63</v>
      </c>
      <c r="H25" s="151">
        <v>11.38</v>
      </c>
      <c r="I25" s="151">
        <v>11.29</v>
      </c>
      <c r="J25" s="151">
        <v>11.74</v>
      </c>
      <c r="K25" s="151">
        <v>11.76</v>
      </c>
      <c r="L25" s="151">
        <v>11.02</v>
      </c>
      <c r="M25" s="151">
        <v>10.95</v>
      </c>
      <c r="N25" s="151"/>
      <c r="O25" s="151">
        <f t="shared" si="0"/>
        <v>7.7333333333333343</v>
      </c>
      <c r="P25" s="151">
        <f t="shared" si="1"/>
        <v>9.4500000000000011</v>
      </c>
      <c r="Q25" s="151">
        <f t="shared" si="2"/>
        <v>11.47</v>
      </c>
      <c r="R25" s="151">
        <f t="shared" si="3"/>
        <v>11.243333333333334</v>
      </c>
      <c r="S25" s="151"/>
      <c r="T25" s="151">
        <f t="shared" si="6"/>
        <v>9.9741666666666671</v>
      </c>
      <c r="U25" s="151">
        <f t="shared" si="5"/>
        <v>9.095833333333335</v>
      </c>
    </row>
    <row r="26" spans="1:21" x14ac:dyDescent="0.2">
      <c r="A26" s="21">
        <v>2001</v>
      </c>
      <c r="B26" s="151">
        <v>11.27</v>
      </c>
      <c r="C26" s="151">
        <v>10.65</v>
      </c>
      <c r="D26" s="151">
        <v>10.26</v>
      </c>
      <c r="E26" s="151">
        <v>10.61</v>
      </c>
      <c r="F26" s="151">
        <v>11.71</v>
      </c>
      <c r="G26" s="151">
        <v>12.68</v>
      </c>
      <c r="H26" s="151">
        <v>12.6</v>
      </c>
      <c r="I26" s="151">
        <v>12.08</v>
      </c>
      <c r="J26" s="151">
        <v>10.66</v>
      </c>
      <c r="K26" s="151">
        <v>10.19</v>
      </c>
      <c r="L26" s="151">
        <v>11.27</v>
      </c>
      <c r="M26" s="151">
        <v>11.52</v>
      </c>
      <c r="N26" s="151"/>
      <c r="O26" s="151">
        <f t="shared" si="0"/>
        <v>10.726666666666667</v>
      </c>
      <c r="P26" s="151">
        <f t="shared" si="1"/>
        <v>11.666666666666666</v>
      </c>
      <c r="Q26" s="151">
        <f t="shared" si="2"/>
        <v>11.780000000000001</v>
      </c>
      <c r="R26" s="151">
        <f t="shared" si="3"/>
        <v>10.993333333333334</v>
      </c>
      <c r="S26" s="151"/>
      <c r="T26" s="151">
        <f t="shared" si="6"/>
        <v>11.291666666666666</v>
      </c>
      <c r="U26" s="151">
        <f t="shared" si="5"/>
        <v>11.354166666666666</v>
      </c>
    </row>
    <row r="27" spans="1:21" x14ac:dyDescent="0.2">
      <c r="A27" s="21">
        <v>2002</v>
      </c>
      <c r="B27" s="151">
        <v>11.88</v>
      </c>
      <c r="C27" s="151">
        <v>10.8</v>
      </c>
      <c r="D27" s="151">
        <v>10.81</v>
      </c>
      <c r="E27" s="151">
        <v>10.09</v>
      </c>
      <c r="F27" s="151">
        <v>10.28</v>
      </c>
      <c r="G27" s="151">
        <v>10.02</v>
      </c>
      <c r="H27" s="151">
        <v>10.23</v>
      </c>
      <c r="I27" s="151">
        <v>10.33</v>
      </c>
      <c r="J27" s="151">
        <v>9.68</v>
      </c>
      <c r="K27" s="151">
        <v>9.7200000000000006</v>
      </c>
      <c r="L27" s="151">
        <v>10.16</v>
      </c>
      <c r="M27" s="151">
        <v>10.25</v>
      </c>
      <c r="N27" s="151"/>
      <c r="O27" s="151">
        <f t="shared" si="0"/>
        <v>11.163333333333334</v>
      </c>
      <c r="P27" s="151">
        <f t="shared" si="1"/>
        <v>10.129999999999999</v>
      </c>
      <c r="Q27" s="151">
        <f t="shared" si="2"/>
        <v>10.08</v>
      </c>
      <c r="R27" s="151">
        <f t="shared" si="3"/>
        <v>10.043333333333335</v>
      </c>
      <c r="S27" s="151"/>
      <c r="T27" s="151">
        <f t="shared" si="6"/>
        <v>10.354166666666668</v>
      </c>
      <c r="U27" s="151">
        <f t="shared" ref="U27:U47" si="7">(R26+O27+P27+Q27)/4</f>
        <v>10.591666666666665</v>
      </c>
    </row>
    <row r="28" spans="1:21" x14ac:dyDescent="0.2">
      <c r="A28" s="21">
        <v>2003</v>
      </c>
      <c r="B28" s="151">
        <v>10.64</v>
      </c>
      <c r="C28" s="151">
        <v>11.1</v>
      </c>
      <c r="D28" s="151">
        <v>10.51</v>
      </c>
      <c r="E28" s="151">
        <v>10.14</v>
      </c>
      <c r="F28" s="151">
        <v>9.9499999999999993</v>
      </c>
      <c r="G28" s="151">
        <v>9.66</v>
      </c>
      <c r="H28" s="151">
        <v>9.84</v>
      </c>
      <c r="I28" s="151">
        <v>9.74</v>
      </c>
      <c r="J28" s="151">
        <v>8.9499999999999993</v>
      </c>
      <c r="K28" s="151">
        <v>8.39</v>
      </c>
      <c r="L28" s="151">
        <v>8.67</v>
      </c>
      <c r="M28" s="151">
        <v>9.23</v>
      </c>
      <c r="N28" s="151"/>
      <c r="O28" s="151">
        <f t="shared" si="0"/>
        <v>10.75</v>
      </c>
      <c r="P28" s="151">
        <f t="shared" si="1"/>
        <v>9.9166666666666661</v>
      </c>
      <c r="Q28" s="151">
        <f t="shared" si="2"/>
        <v>9.51</v>
      </c>
      <c r="R28" s="151">
        <f t="shared" si="3"/>
        <v>8.7633333333333336</v>
      </c>
      <c r="S28" s="151"/>
      <c r="T28" s="151">
        <f t="shared" si="6"/>
        <v>9.7349999999999994</v>
      </c>
      <c r="U28" s="151">
        <f t="shared" si="7"/>
        <v>10.055</v>
      </c>
    </row>
    <row r="29" spans="1:21" x14ac:dyDescent="0.2">
      <c r="A29" s="21">
        <v>2004</v>
      </c>
      <c r="B29" s="151">
        <v>9.16</v>
      </c>
      <c r="C29" s="151">
        <v>9.5399999999999991</v>
      </c>
      <c r="D29" s="151">
        <v>10.59</v>
      </c>
      <c r="E29" s="151">
        <v>11.19</v>
      </c>
      <c r="F29" s="151">
        <v>10.78</v>
      </c>
      <c r="G29" s="151">
        <v>10.73</v>
      </c>
      <c r="H29" s="151">
        <v>11.81</v>
      </c>
      <c r="I29" s="151">
        <v>11.8</v>
      </c>
      <c r="J29" s="151">
        <v>11.12</v>
      </c>
      <c r="K29" s="151">
        <v>11.21</v>
      </c>
      <c r="L29" s="151">
        <v>11.27</v>
      </c>
      <c r="M29" s="151">
        <v>11.23</v>
      </c>
      <c r="N29" s="151"/>
      <c r="O29" s="151">
        <f t="shared" si="0"/>
        <v>9.7633333333333336</v>
      </c>
      <c r="P29" s="151">
        <f t="shared" si="1"/>
        <v>10.9</v>
      </c>
      <c r="Q29" s="151">
        <f t="shared" si="2"/>
        <v>11.576666666666666</v>
      </c>
      <c r="R29" s="151">
        <f t="shared" si="3"/>
        <v>11.236666666666666</v>
      </c>
      <c r="S29" s="151"/>
      <c r="T29" s="151">
        <f t="shared" si="6"/>
        <v>10.869166666666667</v>
      </c>
      <c r="U29" s="151">
        <f t="shared" si="7"/>
        <v>10.250833333333334</v>
      </c>
    </row>
    <row r="30" spans="1:21" x14ac:dyDescent="0.2">
      <c r="A30" s="21">
        <v>2005</v>
      </c>
      <c r="B30" s="151">
        <v>11.63</v>
      </c>
      <c r="C30" s="151">
        <v>12.09</v>
      </c>
      <c r="D30" s="151">
        <v>12.02</v>
      </c>
      <c r="E30" s="151">
        <v>11.76</v>
      </c>
      <c r="F30" s="151">
        <v>11.75</v>
      </c>
      <c r="G30" s="151">
        <v>12.61</v>
      </c>
      <c r="H30" s="151">
        <v>14.7</v>
      </c>
      <c r="I30" s="151">
        <v>14.81</v>
      </c>
      <c r="J30" s="151">
        <v>14.6</v>
      </c>
      <c r="K30" s="151">
        <v>14.18</v>
      </c>
      <c r="L30" s="151">
        <v>13.1</v>
      </c>
      <c r="M30" s="151">
        <v>15</v>
      </c>
      <c r="N30" s="151"/>
      <c r="O30" s="151">
        <f t="shared" si="0"/>
        <v>11.913333333333332</v>
      </c>
      <c r="P30" s="151">
        <f t="shared" si="1"/>
        <v>12.04</v>
      </c>
      <c r="Q30" s="151">
        <f t="shared" si="2"/>
        <v>14.703333333333333</v>
      </c>
      <c r="R30" s="151">
        <f t="shared" si="3"/>
        <v>14.093333333333334</v>
      </c>
      <c r="S30" s="151"/>
      <c r="T30" s="151">
        <f t="shared" si="6"/>
        <v>13.1875</v>
      </c>
      <c r="U30" s="151">
        <f t="shared" si="7"/>
        <v>12.473333333333333</v>
      </c>
    </row>
    <row r="31" spans="1:21" x14ac:dyDescent="0.2">
      <c r="A31" s="21">
        <v>2006</v>
      </c>
      <c r="B31" s="151">
        <v>16.920000000000002</v>
      </c>
      <c r="C31" s="151">
        <v>19.989999999999998</v>
      </c>
      <c r="D31" s="151">
        <v>20.45</v>
      </c>
      <c r="E31" s="151">
        <v>21.35</v>
      </c>
      <c r="F31" s="151">
        <v>21.81</v>
      </c>
      <c r="G31" s="151">
        <v>20.93</v>
      </c>
      <c r="H31" s="151">
        <v>20.95</v>
      </c>
      <c r="I31" s="151">
        <v>18.16</v>
      </c>
      <c r="J31" s="151">
        <v>17.32</v>
      </c>
      <c r="K31" s="151">
        <v>17.920000000000002</v>
      </c>
      <c r="L31" s="151">
        <v>16.41</v>
      </c>
      <c r="M31" s="151">
        <v>15.86</v>
      </c>
      <c r="N31" s="151"/>
      <c r="O31" s="151">
        <f t="shared" si="0"/>
        <v>19.12</v>
      </c>
      <c r="P31" s="151">
        <f t="shared" si="1"/>
        <v>21.363333333333333</v>
      </c>
      <c r="Q31" s="151">
        <f t="shared" si="2"/>
        <v>18.809999999999999</v>
      </c>
      <c r="R31" s="151">
        <f t="shared" si="3"/>
        <v>16.73</v>
      </c>
      <c r="S31" s="151"/>
      <c r="T31" s="151">
        <f t="shared" si="6"/>
        <v>19.005833333333335</v>
      </c>
      <c r="U31" s="151">
        <f t="shared" si="7"/>
        <v>18.346666666666668</v>
      </c>
    </row>
    <row r="32" spans="1:21" x14ac:dyDescent="0.2">
      <c r="A32" s="21">
        <v>2007</v>
      </c>
      <c r="B32" s="151">
        <v>15.13</v>
      </c>
      <c r="C32" s="151">
        <v>14.92</v>
      </c>
      <c r="D32" s="151">
        <v>15.59</v>
      </c>
      <c r="E32" s="151">
        <v>14.21</v>
      </c>
      <c r="F32" s="151">
        <v>14.94</v>
      </c>
      <c r="G32" s="151">
        <v>14.36</v>
      </c>
      <c r="H32" s="151">
        <v>14.13</v>
      </c>
      <c r="I32" s="151">
        <v>12.87</v>
      </c>
      <c r="J32" s="151">
        <v>12.54</v>
      </c>
      <c r="K32" s="151">
        <v>12.56</v>
      </c>
      <c r="L32" s="151">
        <v>13</v>
      </c>
      <c r="M32" s="151">
        <v>13.78</v>
      </c>
      <c r="N32" s="151"/>
      <c r="O32" s="151">
        <f t="shared" si="0"/>
        <v>15.213333333333333</v>
      </c>
      <c r="P32" s="151">
        <f t="shared" si="1"/>
        <v>14.503333333333332</v>
      </c>
      <c r="Q32" s="151">
        <f t="shared" si="2"/>
        <v>13.18</v>
      </c>
      <c r="R32" s="151">
        <f t="shared" si="3"/>
        <v>13.113333333333335</v>
      </c>
      <c r="S32" s="151"/>
      <c r="T32" s="151">
        <f t="shared" si="6"/>
        <v>14.0025</v>
      </c>
      <c r="U32" s="151">
        <f t="shared" si="7"/>
        <v>14.906666666666666</v>
      </c>
    </row>
    <row r="33" spans="1:21" x14ac:dyDescent="0.2">
      <c r="A33" s="21">
        <v>2008</v>
      </c>
      <c r="B33" s="151">
        <v>15.17</v>
      </c>
      <c r="C33" s="151">
        <v>16.61</v>
      </c>
      <c r="D33" s="151">
        <v>15.79</v>
      </c>
      <c r="E33" s="151">
        <v>15.87</v>
      </c>
      <c r="F33" s="151">
        <v>14.92</v>
      </c>
      <c r="G33" s="151">
        <v>16.350000000000001</v>
      </c>
      <c r="H33" s="151">
        <v>17.059999999999999</v>
      </c>
      <c r="I33" s="151">
        <v>17.920000000000002</v>
      </c>
      <c r="J33" s="151">
        <v>17.52</v>
      </c>
      <c r="K33" s="151">
        <v>15.07</v>
      </c>
      <c r="L33" s="151">
        <v>15</v>
      </c>
      <c r="M33" s="151">
        <v>14.27</v>
      </c>
      <c r="N33" s="151"/>
      <c r="O33" s="151">
        <f t="shared" si="0"/>
        <v>15.856666666666667</v>
      </c>
      <c r="P33" s="151">
        <f t="shared" si="1"/>
        <v>15.713333333333333</v>
      </c>
      <c r="Q33" s="151">
        <f t="shared" si="2"/>
        <v>17.5</v>
      </c>
      <c r="R33" s="151">
        <f t="shared" si="3"/>
        <v>14.780000000000001</v>
      </c>
      <c r="S33" s="151"/>
      <c r="T33" s="151">
        <f t="shared" si="6"/>
        <v>15.9625</v>
      </c>
      <c r="U33" s="151">
        <f t="shared" si="7"/>
        <v>15.545833333333334</v>
      </c>
    </row>
    <row r="34" spans="1:21" x14ac:dyDescent="0.2">
      <c r="A34" s="21">
        <v>2009</v>
      </c>
      <c r="B34" s="151">
        <v>15.67</v>
      </c>
      <c r="C34" s="151">
        <v>17.600000000000001</v>
      </c>
      <c r="D34" s="151">
        <v>17.829999999999998</v>
      </c>
      <c r="E34" s="151">
        <v>18.38</v>
      </c>
      <c r="F34" s="151">
        <v>20.100000000000001</v>
      </c>
      <c r="G34" s="151">
        <v>19.98</v>
      </c>
      <c r="H34" s="151">
        <v>21.36</v>
      </c>
      <c r="I34" s="151">
        <v>24.89</v>
      </c>
      <c r="J34" s="151">
        <v>26.27</v>
      </c>
      <c r="K34" s="151">
        <v>26.5</v>
      </c>
      <c r="L34" s="151">
        <v>27.3</v>
      </c>
      <c r="M34" s="151">
        <v>29.71</v>
      </c>
      <c r="N34" s="151"/>
      <c r="O34" s="151">
        <f t="shared" si="0"/>
        <v>17.033333333333335</v>
      </c>
      <c r="P34" s="151">
        <f t="shared" si="1"/>
        <v>19.486666666666668</v>
      </c>
      <c r="Q34" s="151">
        <f t="shared" si="2"/>
        <v>24.173333333333332</v>
      </c>
      <c r="R34" s="151">
        <f t="shared" si="3"/>
        <v>27.836666666666662</v>
      </c>
      <c r="S34" s="151"/>
      <c r="T34" s="151">
        <f t="shared" si="6"/>
        <v>22.1325</v>
      </c>
      <c r="U34" s="151">
        <f t="shared" si="7"/>
        <v>18.868333333333332</v>
      </c>
    </row>
    <row r="35" spans="1:21" x14ac:dyDescent="0.2">
      <c r="A35" s="21">
        <v>2010</v>
      </c>
      <c r="B35" s="151">
        <v>33.32</v>
      </c>
      <c r="C35" s="151">
        <v>32.28</v>
      </c>
      <c r="D35" s="151">
        <v>24.53</v>
      </c>
      <c r="E35" s="151">
        <v>21.67</v>
      </c>
      <c r="F35" s="151">
        <v>21.4</v>
      </c>
      <c r="G35" s="151">
        <v>23.08</v>
      </c>
      <c r="H35" s="151">
        <v>25.94</v>
      </c>
      <c r="I35" s="151">
        <v>25.32</v>
      </c>
      <c r="J35" s="151">
        <v>26.95</v>
      </c>
      <c r="K35" s="151">
        <v>31.21</v>
      </c>
      <c r="L35" s="151">
        <v>32.869999999999997</v>
      </c>
      <c r="M35" s="151">
        <v>34.78</v>
      </c>
      <c r="N35" s="151"/>
      <c r="O35" s="151">
        <f t="shared" si="0"/>
        <v>30.043333333333333</v>
      </c>
      <c r="P35" s="151">
        <f t="shared" si="1"/>
        <v>22.05</v>
      </c>
      <c r="Q35" s="151">
        <f t="shared" si="2"/>
        <v>26.070000000000004</v>
      </c>
      <c r="R35" s="151">
        <f t="shared" si="3"/>
        <v>32.953333333333333</v>
      </c>
      <c r="S35" s="151"/>
      <c r="T35" s="151">
        <f t="shared" si="6"/>
        <v>27.779166666666669</v>
      </c>
      <c r="U35" s="151">
        <f t="shared" si="7"/>
        <v>26.5</v>
      </c>
    </row>
    <row r="36" spans="1:21" x14ac:dyDescent="0.2">
      <c r="A36" s="21">
        <v>2011</v>
      </c>
      <c r="B36" s="151">
        <v>35.58</v>
      </c>
      <c r="C36" s="151">
        <v>33.979999999999997</v>
      </c>
      <c r="D36" s="151">
        <v>32.49</v>
      </c>
      <c r="E36" s="151">
        <v>29.11</v>
      </c>
      <c r="F36" s="151">
        <v>27.95</v>
      </c>
      <c r="G36" s="151">
        <v>32.65</v>
      </c>
      <c r="H36" s="151">
        <v>34.51</v>
      </c>
      <c r="I36" s="151">
        <v>34.33</v>
      </c>
      <c r="J36" s="151">
        <v>32.090000000000003</v>
      </c>
      <c r="K36" s="151">
        <v>31.22</v>
      </c>
      <c r="L36" s="151">
        <v>28.65</v>
      </c>
      <c r="M36" s="151">
        <v>27.58</v>
      </c>
      <c r="N36" s="151"/>
      <c r="O36" s="151">
        <f t="shared" si="0"/>
        <v>34.016666666666673</v>
      </c>
      <c r="P36" s="151">
        <f t="shared" si="1"/>
        <v>29.903333333333336</v>
      </c>
      <c r="Q36" s="151">
        <f t="shared" si="2"/>
        <v>33.643333333333338</v>
      </c>
      <c r="R36" s="151">
        <f t="shared" si="3"/>
        <v>29.149999999999995</v>
      </c>
      <c r="S36" s="151"/>
      <c r="T36" s="151">
        <f t="shared" si="6"/>
        <v>31.678333333333335</v>
      </c>
      <c r="U36" s="151">
        <f t="shared" si="7"/>
        <v>32.62916666666667</v>
      </c>
    </row>
    <row r="37" spans="1:21" x14ac:dyDescent="0.2">
      <c r="A37" s="21">
        <v>2012</v>
      </c>
      <c r="B37" s="151">
        <v>28.56</v>
      </c>
      <c r="C37" s="151">
        <v>28.85</v>
      </c>
      <c r="D37" s="151">
        <v>29.35</v>
      </c>
      <c r="E37" s="151">
        <v>27.22</v>
      </c>
      <c r="F37" s="151">
        <v>25.48</v>
      </c>
      <c r="G37" s="151">
        <v>26.67</v>
      </c>
      <c r="H37" s="151">
        <v>27.91</v>
      </c>
      <c r="I37" s="151">
        <v>26.04</v>
      </c>
      <c r="J37" s="151">
        <v>25.51</v>
      </c>
      <c r="K37" s="151">
        <v>25.61</v>
      </c>
      <c r="L37" s="151">
        <v>23.37</v>
      </c>
      <c r="M37" s="151">
        <v>23.39</v>
      </c>
      <c r="N37" s="151"/>
      <c r="O37" s="151">
        <f t="shared" si="0"/>
        <v>28.919999999999998</v>
      </c>
      <c r="P37" s="151">
        <f t="shared" si="1"/>
        <v>26.456666666666667</v>
      </c>
      <c r="Q37" s="151">
        <f t="shared" si="2"/>
        <v>26.486666666666668</v>
      </c>
      <c r="R37" s="151">
        <f t="shared" si="3"/>
        <v>24.123333333333335</v>
      </c>
      <c r="S37" s="151"/>
      <c r="T37" s="151">
        <f t="shared" si="6"/>
        <v>26.496666666666666</v>
      </c>
      <c r="U37" s="151">
        <f t="shared" si="7"/>
        <v>27.75333333333333</v>
      </c>
    </row>
    <row r="38" spans="1:21" x14ac:dyDescent="0.2">
      <c r="A38" s="21">
        <v>2013</v>
      </c>
      <c r="B38" s="151">
        <v>22.72</v>
      </c>
      <c r="C38" s="151">
        <v>22.75</v>
      </c>
      <c r="D38" s="151">
        <v>23.82</v>
      </c>
      <c r="E38" s="151">
        <v>22.64</v>
      </c>
      <c r="F38" s="151">
        <v>21.9</v>
      </c>
      <c r="G38" s="151">
        <v>22.23</v>
      </c>
      <c r="H38" s="151">
        <v>21.48</v>
      </c>
      <c r="I38" s="151">
        <v>22.22</v>
      </c>
      <c r="J38" s="151">
        <v>21.96</v>
      </c>
      <c r="K38" s="151">
        <v>22.68</v>
      </c>
      <c r="L38" s="151">
        <v>21.4</v>
      </c>
      <c r="M38" s="151">
        <v>20.21</v>
      </c>
      <c r="N38" s="151"/>
      <c r="O38" s="151">
        <f t="shared" si="0"/>
        <v>23.096666666666664</v>
      </c>
      <c r="P38" s="151">
        <f t="shared" si="1"/>
        <v>22.256666666666664</v>
      </c>
      <c r="Q38" s="151">
        <f t="shared" si="2"/>
        <v>21.886666666666667</v>
      </c>
      <c r="R38" s="151">
        <f t="shared" si="3"/>
        <v>21.429999999999996</v>
      </c>
      <c r="S38" s="151"/>
      <c r="T38" s="151">
        <f t="shared" si="6"/>
        <v>22.167499999999997</v>
      </c>
      <c r="U38" s="151">
        <f t="shared" si="7"/>
        <v>22.840833333333332</v>
      </c>
    </row>
    <row r="39" spans="1:21" x14ac:dyDescent="0.2">
      <c r="A39" s="21">
        <v>2014</v>
      </c>
      <c r="B39" s="151">
        <v>19.04</v>
      </c>
      <c r="C39" s="151">
        <v>20.55951192960174</v>
      </c>
      <c r="D39" s="151">
        <v>21.17</v>
      </c>
      <c r="E39" s="151">
        <v>21.39</v>
      </c>
      <c r="F39" s="151">
        <v>21.55</v>
      </c>
      <c r="G39" s="151">
        <v>21.44</v>
      </c>
      <c r="H39" s="151">
        <v>20.66</v>
      </c>
      <c r="I39" s="151">
        <v>19.5</v>
      </c>
      <c r="J39" s="151">
        <v>19.2</v>
      </c>
      <c r="K39" s="151">
        <v>19.32</v>
      </c>
      <c r="L39" s="151">
        <v>18.910006350358341</v>
      </c>
      <c r="M39" s="151">
        <v>17.814404592051332</v>
      </c>
      <c r="N39" s="151"/>
      <c r="O39" s="151">
        <f t="shared" si="0"/>
        <v>20.256503976533914</v>
      </c>
      <c r="P39" s="151">
        <f t="shared" si="1"/>
        <v>21.459999999999997</v>
      </c>
      <c r="Q39" s="151">
        <f t="shared" si="2"/>
        <v>19.786666666666665</v>
      </c>
      <c r="R39" s="151">
        <f t="shared" si="3"/>
        <v>18.681470314136558</v>
      </c>
      <c r="S39" s="151"/>
      <c r="T39" s="151">
        <f t="shared" si="6"/>
        <v>20.046160239334284</v>
      </c>
      <c r="U39" s="151">
        <f t="shared" si="7"/>
        <v>20.733292660800142</v>
      </c>
    </row>
    <row r="40" spans="1:21" x14ac:dyDescent="0.2">
      <c r="A40" s="21">
        <v>2015</v>
      </c>
      <c r="B40" s="151">
        <v>17.850000000000001</v>
      </c>
      <c r="C40" s="151">
        <v>17.440000000000001</v>
      </c>
      <c r="D40" s="151">
        <v>16.63</v>
      </c>
      <c r="E40" s="151">
        <v>16.600000000000001</v>
      </c>
      <c r="F40" s="151">
        <v>16.57</v>
      </c>
      <c r="G40" s="151">
        <v>16</v>
      </c>
      <c r="H40" s="151">
        <v>16.23</v>
      </c>
      <c r="I40" s="151">
        <v>15.57</v>
      </c>
      <c r="J40" s="151">
        <v>15.93</v>
      </c>
      <c r="K40" s="151">
        <v>17.59</v>
      </c>
      <c r="L40" s="151">
        <v>18.25</v>
      </c>
      <c r="M40" s="151">
        <v>18.62</v>
      </c>
      <c r="N40" s="151"/>
      <c r="O40" s="151">
        <f t="shared" si="0"/>
        <v>17.306666666666668</v>
      </c>
      <c r="P40" s="151">
        <f t="shared" si="1"/>
        <v>16.39</v>
      </c>
      <c r="Q40" s="151">
        <f t="shared" si="2"/>
        <v>15.910000000000002</v>
      </c>
      <c r="R40" s="151">
        <f t="shared" si="3"/>
        <v>18.153333333333336</v>
      </c>
      <c r="S40" s="151"/>
      <c r="T40" s="151">
        <f t="shared" si="6"/>
        <v>16.940000000000005</v>
      </c>
      <c r="U40" s="151">
        <f t="shared" si="7"/>
        <v>17.072034245200808</v>
      </c>
    </row>
    <row r="41" spans="1:21" x14ac:dyDescent="0.2">
      <c r="A41" s="21">
        <v>2016</v>
      </c>
      <c r="B41" s="151">
        <v>19.05</v>
      </c>
      <c r="C41" s="151">
        <v>17.54</v>
      </c>
      <c r="D41" s="151">
        <v>19.940000000000001</v>
      </c>
      <c r="E41" s="151">
        <v>19.96</v>
      </c>
      <c r="F41" s="151">
        <v>21.55</v>
      </c>
      <c r="G41" s="151">
        <v>23.96</v>
      </c>
      <c r="H41" s="151">
        <v>24.56</v>
      </c>
      <c r="I41" s="151">
        <v>24.34</v>
      </c>
      <c r="J41" s="151">
        <v>25.92</v>
      </c>
      <c r="K41" s="151">
        <v>26.99</v>
      </c>
      <c r="L41" s="151">
        <v>24.93</v>
      </c>
      <c r="M41" s="151">
        <v>22.87</v>
      </c>
      <c r="N41" s="151"/>
      <c r="O41" s="151">
        <f t="shared" si="0"/>
        <v>18.843333333333334</v>
      </c>
      <c r="P41" s="151">
        <f t="shared" si="1"/>
        <v>21.823333333333334</v>
      </c>
      <c r="Q41" s="151">
        <f t="shared" si="2"/>
        <v>24.939999999999998</v>
      </c>
      <c r="R41" s="151">
        <f t="shared" si="3"/>
        <v>24.930000000000003</v>
      </c>
      <c r="S41" s="151"/>
      <c r="T41" s="151">
        <f t="shared" si="6"/>
        <v>22.634166666666669</v>
      </c>
      <c r="U41" s="151">
        <f t="shared" si="7"/>
        <v>20.94</v>
      </c>
    </row>
    <row r="42" spans="1:21" x14ac:dyDescent="0.2">
      <c r="A42" s="21">
        <v>2017</v>
      </c>
      <c r="B42" s="151">
        <v>24.41</v>
      </c>
      <c r="C42" s="151">
        <v>24.87</v>
      </c>
      <c r="D42" s="151">
        <v>23.05</v>
      </c>
      <c r="E42" s="151">
        <v>21.18</v>
      </c>
      <c r="F42" s="151">
        <v>20.170000000000002</v>
      </c>
      <c r="G42" s="151">
        <v>18.329999999999998</v>
      </c>
      <c r="H42" s="151">
        <v>17.739999999999998</v>
      </c>
      <c r="I42" s="151">
        <v>17.149999999999999</v>
      </c>
      <c r="J42" s="151">
        <v>16.82</v>
      </c>
      <c r="K42" s="151">
        <v>16.95</v>
      </c>
      <c r="L42" s="151">
        <v>17.64</v>
      </c>
      <c r="M42" s="151">
        <v>17.11</v>
      </c>
      <c r="N42" s="151"/>
      <c r="O42" s="151">
        <f t="shared" si="0"/>
        <v>24.11</v>
      </c>
      <c r="P42" s="151">
        <f t="shared" si="1"/>
        <v>19.893333333333334</v>
      </c>
      <c r="Q42" s="151">
        <f t="shared" si="2"/>
        <v>17.236666666666668</v>
      </c>
      <c r="R42" s="151">
        <f t="shared" si="3"/>
        <v>17.233333333333334</v>
      </c>
      <c r="S42" s="151"/>
      <c r="T42" s="151">
        <f t="shared" si="6"/>
        <v>19.618333333333332</v>
      </c>
      <c r="U42" s="151">
        <f t="shared" si="7"/>
        <v>21.5425</v>
      </c>
    </row>
    <row r="43" spans="1:21" x14ac:dyDescent="0.2">
      <c r="A43" s="21">
        <v>2018</v>
      </c>
      <c r="B43" s="151">
        <v>16.82</v>
      </c>
      <c r="C43" s="151">
        <v>16.32</v>
      </c>
      <c r="D43" s="151">
        <v>15.94</v>
      </c>
      <c r="E43" s="151">
        <v>15.24</v>
      </c>
      <c r="F43" s="151">
        <v>15.13</v>
      </c>
      <c r="G43" s="151">
        <v>15.67</v>
      </c>
      <c r="H43" s="151">
        <v>14.817159163072255</v>
      </c>
      <c r="I43" s="151">
        <v>14.29</v>
      </c>
      <c r="J43" s="151">
        <v>14.94</v>
      </c>
      <c r="K43" s="151">
        <v>16.420000000000002</v>
      </c>
      <c r="L43" s="151">
        <v>15.68</v>
      </c>
      <c r="M43" s="151">
        <v>15.47</v>
      </c>
      <c r="N43" s="151"/>
      <c r="O43" s="151">
        <f t="shared" si="0"/>
        <v>16.36</v>
      </c>
      <c r="P43" s="151">
        <f t="shared" si="1"/>
        <v>15.346666666666666</v>
      </c>
      <c r="Q43" s="151">
        <f t="shared" si="2"/>
        <v>14.68238638769075</v>
      </c>
      <c r="R43" s="151">
        <f t="shared" si="3"/>
        <v>15.856666666666667</v>
      </c>
      <c r="S43" s="151"/>
      <c r="T43" s="151">
        <f t="shared" si="6"/>
        <v>15.56142993025602</v>
      </c>
      <c r="U43" s="151">
        <f t="shared" si="7"/>
        <v>15.905596596922686</v>
      </c>
    </row>
    <row r="44" spans="1:21" x14ac:dyDescent="0.2">
      <c r="A44" s="21">
        <v>2019</v>
      </c>
      <c r="B44" s="151">
        <v>15.62</v>
      </c>
      <c r="C44" s="151">
        <v>15.89</v>
      </c>
      <c r="D44" s="151">
        <v>15.3</v>
      </c>
      <c r="E44" s="151">
        <v>15.31</v>
      </c>
      <c r="F44" s="151">
        <v>14.78</v>
      </c>
      <c r="G44" s="151">
        <v>15.04</v>
      </c>
      <c r="H44" s="151">
        <v>14.6</v>
      </c>
      <c r="I44" s="151">
        <v>14.18</v>
      </c>
      <c r="J44" s="151">
        <v>14.56</v>
      </c>
      <c r="K44" s="151">
        <v>15.43</v>
      </c>
      <c r="L44" s="151">
        <v>15.38</v>
      </c>
      <c r="M44" s="151">
        <v>16.04</v>
      </c>
      <c r="N44" s="151"/>
      <c r="O44" s="151">
        <f t="shared" si="0"/>
        <v>15.603333333333333</v>
      </c>
      <c r="P44" s="151">
        <f t="shared" si="1"/>
        <v>15.043333333333331</v>
      </c>
      <c r="Q44" s="151">
        <f t="shared" si="2"/>
        <v>14.446666666666667</v>
      </c>
      <c r="R44" s="151">
        <f t="shared" si="3"/>
        <v>15.616666666666667</v>
      </c>
      <c r="S44" s="151"/>
      <c r="T44" s="151">
        <f t="shared" si="6"/>
        <v>15.1775</v>
      </c>
      <c r="U44" s="151">
        <f t="shared" si="7"/>
        <v>15.237499999999999</v>
      </c>
    </row>
    <row r="45" spans="1:21" x14ac:dyDescent="0.2">
      <c r="A45" s="21">
        <v>2020</v>
      </c>
      <c r="B45" s="151">
        <v>17.62</v>
      </c>
      <c r="C45" s="151">
        <v>18.75</v>
      </c>
      <c r="D45" s="151">
        <v>16.149999999999999</v>
      </c>
      <c r="E45" s="151">
        <v>14.79</v>
      </c>
      <c r="F45" s="151">
        <v>16.190000000000001</v>
      </c>
      <c r="G45" s="151">
        <v>16.97</v>
      </c>
      <c r="H45" s="151">
        <v>16.09</v>
      </c>
      <c r="I45" s="151">
        <v>16.846593486346727</v>
      </c>
      <c r="J45" s="151">
        <v>16.48</v>
      </c>
      <c r="K45" s="151">
        <v>17.63</v>
      </c>
      <c r="L45" s="151">
        <v>18.399999999999999</v>
      </c>
      <c r="M45" s="151">
        <v>18.27</v>
      </c>
      <c r="N45" s="151"/>
      <c r="O45" s="151">
        <f t="shared" si="0"/>
        <v>17.506666666666668</v>
      </c>
      <c r="P45" s="151">
        <f t="shared" si="1"/>
        <v>15.983333333333334</v>
      </c>
      <c r="Q45" s="151">
        <f t="shared" si="2"/>
        <v>16.472197828782242</v>
      </c>
      <c r="R45" s="151">
        <f t="shared" si="3"/>
        <v>18.099999999999998</v>
      </c>
      <c r="S45" s="151"/>
      <c r="T45" s="151">
        <f t="shared" si="6"/>
        <v>17.015549457195561</v>
      </c>
      <c r="U45" s="151">
        <f t="shared" si="7"/>
        <v>16.394716123862228</v>
      </c>
    </row>
    <row r="46" spans="1:21" x14ac:dyDescent="0.2">
      <c r="A46" s="21">
        <v>2021</v>
      </c>
      <c r="B46" s="151">
        <v>20.239999999999998</v>
      </c>
      <c r="C46" s="151">
        <v>20.87</v>
      </c>
      <c r="D46" s="151">
        <v>20.48</v>
      </c>
      <c r="E46" s="151">
        <v>20.27</v>
      </c>
      <c r="F46" s="151">
        <v>20.76</v>
      </c>
      <c r="G46" s="151">
        <v>20.12</v>
      </c>
      <c r="H46" s="151">
        <v>20.7</v>
      </c>
      <c r="I46" s="151">
        <v>21.59</v>
      </c>
      <c r="J46" s="151">
        <v>22.89</v>
      </c>
      <c r="K46" s="151">
        <v>23.14835214680992</v>
      </c>
      <c r="L46" s="151">
        <v>23.046440088080303</v>
      </c>
      <c r="M46" s="151">
        <v>22.67</v>
      </c>
      <c r="N46" s="151"/>
      <c r="O46" s="151">
        <f t="shared" si="0"/>
        <v>20.53</v>
      </c>
      <c r="P46" s="151">
        <f t="shared" si="1"/>
        <v>20.383333333333336</v>
      </c>
      <c r="Q46" s="151">
        <f t="shared" si="2"/>
        <v>21.72666666666667</v>
      </c>
      <c r="R46" s="151">
        <f t="shared" si="3"/>
        <v>22.954930744963406</v>
      </c>
      <c r="S46" s="151"/>
      <c r="T46" s="151">
        <f t="shared" si="6"/>
        <v>21.398732686240855</v>
      </c>
      <c r="U46" s="151">
        <f t="shared" si="7"/>
        <v>20.185000000000002</v>
      </c>
    </row>
    <row r="47" spans="1:21" x14ac:dyDescent="0.2">
      <c r="A47" s="21">
        <v>2022</v>
      </c>
      <c r="B47" s="151">
        <v>22.601832531978594</v>
      </c>
      <c r="C47" s="151">
        <v>22.126462850403701</v>
      </c>
      <c r="D47" s="151">
        <v>24.261129890466183</v>
      </c>
      <c r="E47" s="151">
        <v>24.33</v>
      </c>
      <c r="F47" s="151">
        <v>24.669846165809151</v>
      </c>
      <c r="G47" s="151">
        <v>25.480359248843332</v>
      </c>
      <c r="H47" s="151">
        <v>24.234393022381788</v>
      </c>
      <c r="I47" s="151">
        <v>24.776706555714082</v>
      </c>
      <c r="J47" s="151">
        <v>24.204585217920968</v>
      </c>
      <c r="K47" s="151">
        <v>24.438727681946411</v>
      </c>
      <c r="L47" s="151">
        <v>24</v>
      </c>
      <c r="M47" s="151">
        <v>24.911548580241316</v>
      </c>
      <c r="N47" s="151"/>
      <c r="O47" s="151">
        <f t="shared" si="0"/>
        <v>22.996475090949492</v>
      </c>
      <c r="P47" s="151">
        <f t="shared" si="1"/>
        <v>24.82673513821749</v>
      </c>
      <c r="Q47" s="151">
        <f t="shared" si="2"/>
        <v>24.405228265338945</v>
      </c>
      <c r="R47" s="151">
        <f t="shared" si="3"/>
        <v>24.450092087395905</v>
      </c>
      <c r="S47" s="151"/>
      <c r="T47" s="151">
        <f t="shared" si="6"/>
        <v>24.169632645475456</v>
      </c>
      <c r="U47" s="151">
        <f t="shared" si="7"/>
        <v>23.795842309867332</v>
      </c>
    </row>
    <row r="48" spans="1:21" x14ac:dyDescent="0.2">
      <c r="A48" s="21">
        <v>2023</v>
      </c>
      <c r="B48" s="151">
        <v>24.909172595827773</v>
      </c>
      <c r="C48" s="151">
        <v>25.620067132359608</v>
      </c>
      <c r="D48" s="151">
        <v>26.934985741276147</v>
      </c>
      <c r="E48" s="151">
        <v>30.652826917455428</v>
      </c>
      <c r="F48" s="151">
        <v>32.081329946475549</v>
      </c>
      <c r="G48" s="151">
        <v>30.487905453885677</v>
      </c>
      <c r="H48" s="151">
        <v>30.474160089509805</v>
      </c>
      <c r="I48" s="151">
        <v>31.585404072476553</v>
      </c>
      <c r="J48" s="151">
        <v>32.780808957893235</v>
      </c>
      <c r="K48" s="151">
        <v>32.816507632800835</v>
      </c>
      <c r="L48" s="151">
        <v>33.569066332379414</v>
      </c>
      <c r="M48" s="151">
        <v>28.715078997502836</v>
      </c>
      <c r="N48" s="151"/>
      <c r="O48" s="151">
        <f>AVERAGE(B48:D48)</f>
        <v>25.821408489821177</v>
      </c>
      <c r="P48" s="151">
        <f t="shared" si="1"/>
        <v>31.07402077260555</v>
      </c>
      <c r="Q48" s="151">
        <f t="shared" si="2"/>
        <v>31.61345770662653</v>
      </c>
      <c r="R48" s="151">
        <f t="shared" ref="R48" si="8">AVERAGE(K48:M48)</f>
        <v>31.700217654227696</v>
      </c>
      <c r="S48" s="151"/>
      <c r="T48" s="151">
        <f t="shared" ref="T48" si="9">AVERAGE(O48:R48)</f>
        <v>30.052276155820241</v>
      </c>
      <c r="U48" s="151">
        <f>(R47+O48+P48+Q48)/4</f>
        <v>28.239744764112292</v>
      </c>
    </row>
    <row r="49" spans="1:21" x14ac:dyDescent="0.2">
      <c r="A49" s="21">
        <v>2024</v>
      </c>
      <c r="B49" s="151">
        <v>29.059074827014587</v>
      </c>
      <c r="C49" s="151">
        <v>28.823498917847107</v>
      </c>
      <c r="D49" s="151">
        <v>28.20602376848408</v>
      </c>
      <c r="E49" s="151">
        <v>26.664377081686339</v>
      </c>
      <c r="F49" s="151">
        <v>25.155666251556664</v>
      </c>
      <c r="G49" s="151">
        <v>25.404835344280148</v>
      </c>
      <c r="H49" s="151">
        <v>24.910365283655914</v>
      </c>
      <c r="I49" s="151">
        <v>23.703900502412704</v>
      </c>
      <c r="J49" s="151">
        <v>24.900100655339699</v>
      </c>
      <c r="K49" s="151">
        <v>25.863313467098447</v>
      </c>
      <c r="L49" s="151">
        <v>25.423681220651201</v>
      </c>
      <c r="M49" s="151">
        <v>24.002313344824458</v>
      </c>
      <c r="N49" s="151"/>
      <c r="O49" s="151">
        <f>AVERAGE(B49:D49)</f>
        <v>28.696199171115257</v>
      </c>
      <c r="P49" s="151">
        <f t="shared" si="1"/>
        <v>25.741626225841049</v>
      </c>
      <c r="Q49" s="151">
        <f t="shared" si="2"/>
        <v>24.504788813802772</v>
      </c>
      <c r="R49" s="151">
        <f t="shared" ref="R49" si="10">AVERAGE(K49:M49)</f>
        <v>25.096436010858032</v>
      </c>
      <c r="S49" s="151"/>
      <c r="T49" s="151">
        <f t="shared" ref="T49" si="11">AVERAGE(O49:R49)</f>
        <v>26.009762555404276</v>
      </c>
      <c r="U49" s="151">
        <f>(R48+O49+P49+Q49)/4</f>
        <v>27.660707966246694</v>
      </c>
    </row>
    <row r="50" spans="1:21" x14ac:dyDescent="0.2">
      <c r="A50" s="177">
        <v>2025</v>
      </c>
      <c r="B50" s="179">
        <v>22.579647513875951</v>
      </c>
      <c r="C50" s="179">
        <v>24.123423750340201</v>
      </c>
      <c r="D50" s="179">
        <v>24.435055706034564</v>
      </c>
      <c r="E50" s="179">
        <v>23.079016601651091</v>
      </c>
      <c r="F50" s="179">
        <v>22.223986210650466</v>
      </c>
      <c r="G50" s="179" t="s">
        <v>23</v>
      </c>
      <c r="H50" s="179" t="s">
        <v>23</v>
      </c>
      <c r="I50" s="179" t="s">
        <v>23</v>
      </c>
      <c r="J50" s="179" t="s">
        <v>23</v>
      </c>
      <c r="K50" s="179" t="s">
        <v>23</v>
      </c>
      <c r="L50" s="179" t="s">
        <v>23</v>
      </c>
      <c r="M50" s="179" t="s">
        <v>23</v>
      </c>
      <c r="N50" s="179"/>
      <c r="O50" s="179">
        <f>AVERAGE(B50:D50)</f>
        <v>23.71270899008357</v>
      </c>
      <c r="P50" s="179" t="s">
        <v>23</v>
      </c>
      <c r="Q50" s="179" t="s">
        <v>23</v>
      </c>
      <c r="R50" s="179" t="s">
        <v>23</v>
      </c>
      <c r="S50" s="179"/>
      <c r="T50" s="179" t="s">
        <v>23</v>
      </c>
      <c r="U50" s="179" t="s">
        <v>23</v>
      </c>
    </row>
    <row r="51" spans="1:21" x14ac:dyDescent="0.2">
      <c r="A51" s="20" t="s">
        <v>291</v>
      </c>
      <c r="B51" s="20"/>
      <c r="C51" s="20"/>
      <c r="D51" s="20"/>
      <c r="E51" s="20"/>
      <c r="F51" s="20"/>
      <c r="G51" s="20"/>
      <c r="H51" s="20"/>
      <c r="I51" s="20"/>
      <c r="J51" s="20"/>
      <c r="K51" s="20"/>
      <c r="L51" s="20"/>
      <c r="M51" s="20"/>
      <c r="N51" s="20"/>
      <c r="O51" s="20"/>
      <c r="P51" s="20"/>
      <c r="Q51" s="20"/>
      <c r="R51" s="20"/>
      <c r="S51" s="20"/>
      <c r="T51" s="20"/>
      <c r="U51" s="20"/>
    </row>
    <row r="52" spans="1:21" ht="11.25" customHeight="1" x14ac:dyDescent="0.2">
      <c r="A52" s="20" t="s">
        <v>383</v>
      </c>
      <c r="B52" s="168"/>
      <c r="C52" s="168"/>
      <c r="D52" s="168"/>
      <c r="E52" s="168"/>
      <c r="F52" s="168"/>
      <c r="G52" s="168"/>
      <c r="H52" s="168"/>
      <c r="I52" s="168"/>
      <c r="J52" s="168"/>
      <c r="K52" s="168"/>
      <c r="L52" s="168"/>
      <c r="M52" s="168"/>
      <c r="N52" s="168"/>
      <c r="O52" s="168"/>
      <c r="P52" s="168"/>
      <c r="Q52" s="168"/>
      <c r="R52" s="168"/>
      <c r="S52" s="168"/>
      <c r="T52" s="168"/>
      <c r="U52" s="168"/>
    </row>
    <row r="53" spans="1:21" x14ac:dyDescent="0.2">
      <c r="A53" s="21" t="s">
        <v>319</v>
      </c>
      <c r="B53" s="20"/>
      <c r="C53" s="20"/>
      <c r="D53" s="20"/>
      <c r="E53" s="28"/>
      <c r="F53" s="20"/>
      <c r="G53" s="20"/>
      <c r="H53" s="20"/>
      <c r="I53" s="20"/>
      <c r="J53" s="20"/>
      <c r="K53" s="20"/>
      <c r="L53" s="20"/>
      <c r="M53" s="20"/>
      <c r="N53" s="20"/>
      <c r="O53" s="20"/>
      <c r="P53" s="20"/>
      <c r="Q53" s="20"/>
      <c r="R53" s="20"/>
      <c r="S53" s="20"/>
      <c r="T53" s="20"/>
      <c r="U53" s="20"/>
    </row>
    <row r="54" spans="1:21" x14ac:dyDescent="0.2">
      <c r="A54" s="9" t="s">
        <v>380</v>
      </c>
      <c r="B54" s="20"/>
      <c r="C54" s="20"/>
      <c r="D54" s="20"/>
      <c r="E54" s="20"/>
      <c r="F54" s="20"/>
      <c r="G54" s="20"/>
      <c r="H54" s="20"/>
      <c r="I54" s="20"/>
      <c r="J54" s="20"/>
      <c r="K54" s="20"/>
      <c r="L54" s="20"/>
      <c r="M54" s="20"/>
      <c r="N54" s="20"/>
      <c r="O54" s="20"/>
      <c r="P54" s="20"/>
      <c r="Q54" s="20"/>
      <c r="R54" s="20"/>
      <c r="S54" s="20"/>
      <c r="T54" s="20"/>
      <c r="U54" s="20"/>
    </row>
    <row r="55" spans="1:21" x14ac:dyDescent="0.2">
      <c r="A55" s="9" t="s">
        <v>270</v>
      </c>
    </row>
  </sheetData>
  <pageMargins left="0.75" right="0.75" top="1" bottom="1" header="0.5" footer="0.5"/>
  <pageSetup scale="91" orientation="landscape" r:id="rId1"/>
  <headerFooter alignWithMargins="0"/>
  <ignoredErrors>
    <ignoredError sqref="O5:T48 O49:Q4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E25DE-3A72-41C0-9B51-D4D4A30642FA}">
  <sheetPr codeName="Sheet3"/>
  <dimension ref="A1:U61"/>
  <sheetViews>
    <sheetView zoomScaleNormal="100" workbookViewId="0">
      <pane xSplit="1" ySplit="3" topLeftCell="B4" activePane="bottomRight" state="frozen"/>
      <selection pane="topRight" activeCell="B1" sqref="B1"/>
      <selection pane="bottomLeft" activeCell="A4" sqref="A4"/>
      <selection pane="bottomRight"/>
    </sheetView>
  </sheetViews>
  <sheetFormatPr defaultColWidth="9.140625" defaultRowHeight="11.25" x14ac:dyDescent="0.2"/>
  <cols>
    <col min="1" max="1" width="9.85546875" style="4" customWidth="1"/>
    <col min="2" max="13" width="9.140625" style="4"/>
    <col min="14" max="14" width="0.85546875" style="4" customWidth="1"/>
    <col min="15" max="18" width="9.140625" style="4"/>
    <col min="19" max="19" width="0.85546875" style="4" customWidth="1"/>
    <col min="20" max="16384" width="9.140625" style="4"/>
  </cols>
  <sheetData>
    <row r="1" spans="1:21" x14ac:dyDescent="0.2">
      <c r="A1" s="13" t="s">
        <v>296</v>
      </c>
      <c r="B1" s="17"/>
      <c r="C1" s="17"/>
      <c r="D1" s="17"/>
      <c r="E1" s="17"/>
      <c r="F1" s="17"/>
      <c r="G1" s="17"/>
      <c r="H1" s="17"/>
      <c r="I1" s="17"/>
      <c r="J1" s="17"/>
      <c r="K1" s="17"/>
      <c r="L1" s="17"/>
      <c r="M1" s="17"/>
      <c r="N1" s="17"/>
      <c r="O1" s="17"/>
      <c r="P1" s="17"/>
      <c r="Q1" s="17"/>
      <c r="R1" s="17"/>
      <c r="S1" s="17"/>
      <c r="T1" s="17"/>
      <c r="U1" s="17"/>
    </row>
    <row r="2" spans="1:21" x14ac:dyDescent="0.2">
      <c r="A2" s="17" t="s">
        <v>21</v>
      </c>
      <c r="B2" s="18" t="s">
        <v>20</v>
      </c>
      <c r="C2" s="18" t="s">
        <v>19</v>
      </c>
      <c r="D2" s="18" t="s">
        <v>18</v>
      </c>
      <c r="E2" s="18" t="s">
        <v>17</v>
      </c>
      <c r="F2" s="18" t="s">
        <v>16</v>
      </c>
      <c r="G2" s="18" t="s">
        <v>15</v>
      </c>
      <c r="H2" s="18" t="s">
        <v>14</v>
      </c>
      <c r="I2" s="18" t="s">
        <v>13</v>
      </c>
      <c r="J2" s="18" t="s">
        <v>12</v>
      </c>
      <c r="K2" s="18" t="s">
        <v>11</v>
      </c>
      <c r="L2" s="18" t="s">
        <v>10</v>
      </c>
      <c r="M2" s="18" t="s">
        <v>9</v>
      </c>
      <c r="N2" s="17"/>
      <c r="O2" s="18" t="s">
        <v>8</v>
      </c>
      <c r="P2" s="18" t="s">
        <v>7</v>
      </c>
      <c r="Q2" s="18" t="s">
        <v>6</v>
      </c>
      <c r="R2" s="18" t="s">
        <v>5</v>
      </c>
      <c r="S2" s="18"/>
      <c r="T2" s="18" t="s">
        <v>4</v>
      </c>
      <c r="U2" s="18" t="s">
        <v>3</v>
      </c>
    </row>
    <row r="3" spans="1:21" x14ac:dyDescent="0.2">
      <c r="B3" s="19" t="s">
        <v>2</v>
      </c>
      <c r="C3" s="19"/>
      <c r="D3" s="19"/>
      <c r="E3" s="19"/>
      <c r="F3" s="19"/>
      <c r="G3" s="19"/>
      <c r="H3" s="19"/>
      <c r="I3" s="19"/>
      <c r="J3" s="19"/>
      <c r="K3" s="19"/>
      <c r="L3" s="19"/>
      <c r="M3" s="19"/>
      <c r="N3" s="19"/>
      <c r="O3" s="19"/>
      <c r="P3" s="19"/>
      <c r="Q3" s="19"/>
      <c r="R3" s="19"/>
      <c r="S3" s="19"/>
      <c r="T3" s="19"/>
      <c r="U3" s="19"/>
    </row>
    <row r="4" spans="1:21" x14ac:dyDescent="0.2">
      <c r="A4" s="8" t="s">
        <v>121</v>
      </c>
      <c r="B4" s="154">
        <v>2.97</v>
      </c>
      <c r="C4" s="154">
        <v>3.02</v>
      </c>
      <c r="D4" s="154">
        <v>3.05</v>
      </c>
      <c r="E4" s="154">
        <v>3.04</v>
      </c>
      <c r="F4" s="154">
        <v>3.05</v>
      </c>
      <c r="G4" s="154">
        <v>2.97</v>
      </c>
      <c r="H4" s="154">
        <v>3.26</v>
      </c>
      <c r="I4" s="154">
        <v>3.31</v>
      </c>
      <c r="J4" s="154">
        <v>3.25</v>
      </c>
      <c r="K4" s="154">
        <v>3.25</v>
      </c>
      <c r="L4" s="154">
        <v>3.25</v>
      </c>
      <c r="M4" s="154">
        <v>3.25</v>
      </c>
      <c r="N4" s="154"/>
      <c r="O4" s="154">
        <f t="shared" ref="O4:O31" si="0">AVERAGE(B4:D4)</f>
        <v>3.0133333333333332</v>
      </c>
      <c r="P4" s="154">
        <f t="shared" ref="P4:P35" si="1">AVERAGE(E4:G4)</f>
        <v>3.02</v>
      </c>
      <c r="Q4" s="154">
        <f t="shared" ref="Q4:Q35" si="2">AVERAGE(H4:J4)</f>
        <v>3.2733333333333334</v>
      </c>
      <c r="R4" s="154">
        <f t="shared" ref="R4:R31" si="3">AVERAGE(K4:M4)</f>
        <v>3.25</v>
      </c>
      <c r="S4" s="154"/>
      <c r="T4" s="154">
        <f t="shared" ref="T4:T31" si="4">AVERAGE(B4:M4)</f>
        <v>3.1391666666666667</v>
      </c>
      <c r="U4" s="154">
        <v>3.08</v>
      </c>
    </row>
    <row r="5" spans="1:21" x14ac:dyDescent="0.2">
      <c r="A5" s="8" t="s">
        <v>120</v>
      </c>
      <c r="B5" s="154">
        <v>3.03</v>
      </c>
      <c r="C5" s="154">
        <v>2.97</v>
      </c>
      <c r="D5" s="154">
        <v>2.97</v>
      </c>
      <c r="E5" s="154">
        <v>3.14</v>
      </c>
      <c r="F5" s="154">
        <v>3.35</v>
      </c>
      <c r="G5" s="154">
        <v>3.2</v>
      </c>
      <c r="H5" s="154">
        <v>3.05</v>
      </c>
      <c r="I5" s="154">
        <v>2.8</v>
      </c>
      <c r="J5" s="154">
        <v>2.69</v>
      </c>
      <c r="K5" s="154">
        <v>2.73</v>
      </c>
      <c r="L5" s="154">
        <v>2.5299999999999998</v>
      </c>
      <c r="M5" s="154">
        <v>2.46</v>
      </c>
      <c r="N5" s="154"/>
      <c r="O5" s="154">
        <f t="shared" si="0"/>
        <v>2.99</v>
      </c>
      <c r="P5" s="154">
        <f t="shared" si="1"/>
        <v>3.2300000000000004</v>
      </c>
      <c r="Q5" s="154">
        <f t="shared" si="2"/>
        <v>2.8466666666666662</v>
      </c>
      <c r="R5" s="154">
        <f t="shared" si="3"/>
        <v>2.5733333333333333</v>
      </c>
      <c r="S5" s="154"/>
      <c r="T5" s="154">
        <f t="shared" si="4"/>
        <v>2.91</v>
      </c>
      <c r="U5" s="154">
        <f t="shared" ref="U5:U28" si="5">(+O5+P5+Q5+R4)/4</f>
        <v>3.0791666666666666</v>
      </c>
    </row>
    <row r="6" spans="1:21" x14ac:dyDescent="0.2">
      <c r="A6" s="8" t="s">
        <v>119</v>
      </c>
      <c r="B6" s="154">
        <v>2.2999999999999998</v>
      </c>
      <c r="C6" s="154">
        <v>2.36</v>
      </c>
      <c r="D6" s="154">
        <v>2.65</v>
      </c>
      <c r="E6" s="154">
        <v>2.69</v>
      </c>
      <c r="F6" s="154">
        <v>2.6</v>
      </c>
      <c r="G6" s="154">
        <v>2.63</v>
      </c>
      <c r="H6" s="154">
        <v>2.92</v>
      </c>
      <c r="I6" s="154">
        <v>3.24</v>
      </c>
      <c r="J6" s="154">
        <v>3.18</v>
      </c>
      <c r="K6" s="154">
        <v>3.28</v>
      </c>
      <c r="L6" s="154">
        <v>3.65</v>
      </c>
      <c r="M6" s="154">
        <v>4.29</v>
      </c>
      <c r="N6" s="154"/>
      <c r="O6" s="154">
        <f t="shared" si="0"/>
        <v>2.436666666666667</v>
      </c>
      <c r="P6" s="154">
        <f t="shared" si="1"/>
        <v>2.64</v>
      </c>
      <c r="Q6" s="154">
        <f t="shared" si="2"/>
        <v>3.1133333333333333</v>
      </c>
      <c r="R6" s="154">
        <f t="shared" si="3"/>
        <v>3.7399999999999998</v>
      </c>
      <c r="S6" s="154"/>
      <c r="T6" s="154">
        <f t="shared" si="4"/>
        <v>2.9824999999999999</v>
      </c>
      <c r="U6" s="154">
        <f t="shared" si="5"/>
        <v>2.6908333333333339</v>
      </c>
    </row>
    <row r="7" spans="1:21" x14ac:dyDescent="0.2">
      <c r="A7" s="8" t="s">
        <v>118</v>
      </c>
      <c r="B7" s="154">
        <v>5.41</v>
      </c>
      <c r="C7" s="154">
        <v>6.06</v>
      </c>
      <c r="D7" s="154">
        <v>6.62</v>
      </c>
      <c r="E7" s="154">
        <v>7.65</v>
      </c>
      <c r="F7" s="154">
        <v>10.36</v>
      </c>
      <c r="G7" s="154">
        <v>9.92</v>
      </c>
      <c r="H7" s="154">
        <v>9.0500000000000007</v>
      </c>
      <c r="I7" s="154">
        <v>6.63</v>
      </c>
      <c r="J7" s="154">
        <v>7.63</v>
      </c>
      <c r="K7" s="154">
        <v>10.67</v>
      </c>
      <c r="L7" s="154">
        <v>11.63</v>
      </c>
      <c r="M7" s="154">
        <v>10.36</v>
      </c>
      <c r="N7" s="154"/>
      <c r="O7" s="154">
        <f t="shared" si="0"/>
        <v>6.03</v>
      </c>
      <c r="P7" s="154">
        <f t="shared" si="1"/>
        <v>9.31</v>
      </c>
      <c r="Q7" s="154">
        <f t="shared" si="2"/>
        <v>7.77</v>
      </c>
      <c r="R7" s="154">
        <f t="shared" si="3"/>
        <v>10.886666666666665</v>
      </c>
      <c r="S7" s="154"/>
      <c r="T7" s="154">
        <f t="shared" si="4"/>
        <v>8.4991666666666674</v>
      </c>
      <c r="U7" s="154">
        <f t="shared" si="5"/>
        <v>6.7124999999999995</v>
      </c>
    </row>
    <row r="8" spans="1:21" x14ac:dyDescent="0.2">
      <c r="A8" s="8" t="s">
        <v>117</v>
      </c>
      <c r="B8" s="154">
        <v>10.64</v>
      </c>
      <c r="C8" s="154">
        <v>9.11</v>
      </c>
      <c r="D8" s="154">
        <v>7.43</v>
      </c>
      <c r="E8" s="154">
        <v>8.0500000000000007</v>
      </c>
      <c r="F8" s="154">
        <v>7.12</v>
      </c>
      <c r="G8" s="154">
        <v>5.33</v>
      </c>
      <c r="H8" s="154">
        <v>4.8</v>
      </c>
      <c r="I8" s="154">
        <v>4.37</v>
      </c>
      <c r="J8" s="154">
        <v>3.71</v>
      </c>
      <c r="K8" s="154">
        <v>3.7</v>
      </c>
      <c r="L8" s="154">
        <v>3.4</v>
      </c>
      <c r="M8" s="154">
        <v>2.76</v>
      </c>
      <c r="N8" s="154"/>
      <c r="O8" s="154">
        <f t="shared" si="0"/>
        <v>9.06</v>
      </c>
      <c r="P8" s="154">
        <f t="shared" si="1"/>
        <v>6.833333333333333</v>
      </c>
      <c r="Q8" s="154">
        <f t="shared" si="2"/>
        <v>4.293333333333333</v>
      </c>
      <c r="R8" s="154">
        <f t="shared" si="3"/>
        <v>3.2866666666666666</v>
      </c>
      <c r="S8" s="154"/>
      <c r="T8" s="154">
        <f t="shared" si="4"/>
        <v>5.8683333333333332</v>
      </c>
      <c r="U8" s="154">
        <f t="shared" si="5"/>
        <v>7.7683333333333326</v>
      </c>
    </row>
    <row r="9" spans="1:21" x14ac:dyDescent="0.2">
      <c r="A9" s="8" t="s">
        <v>116</v>
      </c>
      <c r="B9" s="154">
        <v>2.41</v>
      </c>
      <c r="C9" s="154">
        <v>2.25</v>
      </c>
      <c r="D9" s="154">
        <v>2.63</v>
      </c>
      <c r="E9" s="154">
        <v>2.4</v>
      </c>
      <c r="F9" s="154">
        <v>2.35</v>
      </c>
      <c r="G9" s="154">
        <v>1.96</v>
      </c>
      <c r="H9" s="154">
        <v>1.94</v>
      </c>
      <c r="I9" s="154">
        <v>1.79</v>
      </c>
      <c r="J9" s="154">
        <v>1.85</v>
      </c>
      <c r="K9" s="154">
        <v>2.0299999999999998</v>
      </c>
      <c r="L9" s="154">
        <v>1.81</v>
      </c>
      <c r="M9" s="154">
        <v>1.96</v>
      </c>
      <c r="N9" s="154"/>
      <c r="O9" s="154">
        <f t="shared" si="0"/>
        <v>2.4300000000000002</v>
      </c>
      <c r="P9" s="154">
        <f t="shared" si="1"/>
        <v>2.2366666666666668</v>
      </c>
      <c r="Q9" s="154">
        <f t="shared" si="2"/>
        <v>1.86</v>
      </c>
      <c r="R9" s="154">
        <f t="shared" si="3"/>
        <v>1.9333333333333333</v>
      </c>
      <c r="S9" s="154"/>
      <c r="T9" s="154">
        <f t="shared" si="4"/>
        <v>2.1150000000000002</v>
      </c>
      <c r="U9" s="154">
        <f t="shared" si="5"/>
        <v>2.4533333333333336</v>
      </c>
    </row>
    <row r="10" spans="1:21" x14ac:dyDescent="0.2">
      <c r="A10" s="8" t="s">
        <v>115</v>
      </c>
      <c r="B10" s="154">
        <v>2.4700000000000002</v>
      </c>
      <c r="C10" s="154">
        <v>2.25</v>
      </c>
      <c r="D10" s="154">
        <v>2.17</v>
      </c>
      <c r="E10" s="154">
        <v>2.09</v>
      </c>
      <c r="F10" s="154">
        <v>2.09</v>
      </c>
      <c r="G10" s="154">
        <v>1.72</v>
      </c>
      <c r="H10" s="154">
        <v>1.78</v>
      </c>
      <c r="I10" s="154">
        <v>1.69</v>
      </c>
      <c r="J10" s="154">
        <v>1.55</v>
      </c>
      <c r="K10" s="154">
        <v>1.59</v>
      </c>
      <c r="L10" s="154">
        <v>1.47</v>
      </c>
      <c r="M10" s="154">
        <v>1.41</v>
      </c>
      <c r="N10" s="154"/>
      <c r="O10" s="154">
        <f t="shared" si="0"/>
        <v>2.2966666666666669</v>
      </c>
      <c r="P10" s="154">
        <f t="shared" si="1"/>
        <v>1.9666666666666666</v>
      </c>
      <c r="Q10" s="154">
        <f t="shared" si="2"/>
        <v>1.6733333333333331</v>
      </c>
      <c r="R10" s="154">
        <f t="shared" si="3"/>
        <v>1.49</v>
      </c>
      <c r="S10" s="154"/>
      <c r="T10" s="154">
        <f t="shared" si="4"/>
        <v>1.8566666666666667</v>
      </c>
      <c r="U10" s="154">
        <f t="shared" si="5"/>
        <v>1.9675</v>
      </c>
    </row>
    <row r="11" spans="1:21" x14ac:dyDescent="0.2">
      <c r="A11" s="8" t="s">
        <v>114</v>
      </c>
      <c r="B11" s="154">
        <v>1.35</v>
      </c>
      <c r="C11" s="154">
        <v>1.71</v>
      </c>
      <c r="D11" s="154">
        <v>1.61</v>
      </c>
      <c r="E11" s="154">
        <v>2.1</v>
      </c>
      <c r="F11" s="154">
        <v>2.59</v>
      </c>
      <c r="G11" s="154">
        <v>2.52</v>
      </c>
      <c r="H11" s="154">
        <v>1.9</v>
      </c>
      <c r="I11" s="154">
        <v>1.68</v>
      </c>
      <c r="J11" s="154">
        <v>1.8</v>
      </c>
      <c r="K11" s="154">
        <v>2.15</v>
      </c>
      <c r="L11" s="154">
        <v>2.3199999999999998</v>
      </c>
      <c r="M11" s="154">
        <v>2.17</v>
      </c>
      <c r="N11" s="154"/>
      <c r="O11" s="154">
        <f t="shared" si="0"/>
        <v>1.5566666666666666</v>
      </c>
      <c r="P11" s="154">
        <f t="shared" si="1"/>
        <v>2.4033333333333329</v>
      </c>
      <c r="Q11" s="154">
        <f t="shared" si="2"/>
        <v>1.7933333333333332</v>
      </c>
      <c r="R11" s="154">
        <f t="shared" si="3"/>
        <v>2.2133333333333334</v>
      </c>
      <c r="S11" s="154"/>
      <c r="T11" s="154">
        <f t="shared" si="4"/>
        <v>1.9916666666666665</v>
      </c>
      <c r="U11" s="154">
        <f t="shared" si="5"/>
        <v>1.8108333333333333</v>
      </c>
    </row>
    <row r="12" spans="1:21" x14ac:dyDescent="0.2">
      <c r="A12" s="8" t="s">
        <v>113</v>
      </c>
      <c r="B12" s="154">
        <v>2.2000000000000002</v>
      </c>
      <c r="C12" s="154">
        <v>2.17</v>
      </c>
      <c r="D12" s="154">
        <v>1.93</v>
      </c>
      <c r="E12" s="154">
        <v>1.84</v>
      </c>
      <c r="F12" s="154">
        <v>1.98</v>
      </c>
      <c r="G12" s="154">
        <v>1.78</v>
      </c>
      <c r="H12" s="154">
        <v>1.71</v>
      </c>
      <c r="I12" s="154">
        <v>1.66</v>
      </c>
      <c r="J12" s="154">
        <v>1.45</v>
      </c>
      <c r="K12" s="154">
        <v>1.9</v>
      </c>
      <c r="L12" s="154">
        <v>2.39</v>
      </c>
      <c r="M12" s="154">
        <v>2.77</v>
      </c>
      <c r="N12" s="154"/>
      <c r="O12" s="154">
        <f t="shared" si="0"/>
        <v>2.1</v>
      </c>
      <c r="P12" s="154">
        <f t="shared" si="1"/>
        <v>1.8666666666666669</v>
      </c>
      <c r="Q12" s="154">
        <f t="shared" si="2"/>
        <v>1.6066666666666667</v>
      </c>
      <c r="R12" s="154">
        <f t="shared" si="3"/>
        <v>2.3533333333333335</v>
      </c>
      <c r="S12" s="154"/>
      <c r="T12" s="154">
        <f t="shared" si="4"/>
        <v>1.9816666666666665</v>
      </c>
      <c r="U12" s="154">
        <f t="shared" si="5"/>
        <v>1.9466666666666668</v>
      </c>
    </row>
    <row r="13" spans="1:21" x14ac:dyDescent="0.2">
      <c r="A13" s="8" t="s">
        <v>112</v>
      </c>
      <c r="B13" s="154">
        <v>2.95</v>
      </c>
      <c r="C13" s="154">
        <v>3.23</v>
      </c>
      <c r="D13" s="154">
        <v>3.7</v>
      </c>
      <c r="E13" s="154">
        <v>3.76</v>
      </c>
      <c r="F13" s="154">
        <v>3.78</v>
      </c>
      <c r="G13" s="154">
        <v>3.95</v>
      </c>
      <c r="H13" s="154">
        <v>3.72</v>
      </c>
      <c r="I13" s="154">
        <v>3.18</v>
      </c>
      <c r="J13" s="154">
        <v>3.1</v>
      </c>
      <c r="K13" s="154">
        <v>3.12</v>
      </c>
      <c r="L13" s="154">
        <v>3.08</v>
      </c>
      <c r="M13" s="154">
        <v>2.86</v>
      </c>
      <c r="N13" s="154"/>
      <c r="O13" s="154">
        <f t="shared" si="0"/>
        <v>3.293333333333333</v>
      </c>
      <c r="P13" s="154">
        <f t="shared" si="1"/>
        <v>3.8299999999999996</v>
      </c>
      <c r="Q13" s="154">
        <f t="shared" si="2"/>
        <v>3.3333333333333335</v>
      </c>
      <c r="R13" s="154">
        <f t="shared" si="3"/>
        <v>3.02</v>
      </c>
      <c r="S13" s="154"/>
      <c r="T13" s="154">
        <f t="shared" si="4"/>
        <v>3.3691666666666662</v>
      </c>
      <c r="U13" s="154">
        <f t="shared" si="5"/>
        <v>3.2025000000000001</v>
      </c>
    </row>
    <row r="14" spans="1:21" x14ac:dyDescent="0.2">
      <c r="A14" s="8" t="s">
        <v>111</v>
      </c>
      <c r="B14" s="154">
        <v>3.12</v>
      </c>
      <c r="C14" s="154">
        <v>3.23</v>
      </c>
      <c r="D14" s="154">
        <v>3.44</v>
      </c>
      <c r="E14" s="154">
        <v>3.61</v>
      </c>
      <c r="F14" s="154">
        <v>3.75</v>
      </c>
      <c r="G14" s="154">
        <v>3.82</v>
      </c>
      <c r="H14" s="154">
        <v>3.86</v>
      </c>
      <c r="I14" s="154">
        <v>3.89</v>
      </c>
      <c r="J14" s="154">
        <v>3.93</v>
      </c>
      <c r="K14" s="154">
        <v>3.99</v>
      </c>
      <c r="L14" s="154">
        <v>4.18</v>
      </c>
      <c r="M14" s="154">
        <v>4.16</v>
      </c>
      <c r="N14" s="154"/>
      <c r="O14" s="154">
        <f t="shared" si="0"/>
        <v>3.2633333333333332</v>
      </c>
      <c r="P14" s="154">
        <f t="shared" si="1"/>
        <v>3.7266666666666666</v>
      </c>
      <c r="Q14" s="154">
        <f t="shared" si="2"/>
        <v>3.8933333333333331</v>
      </c>
      <c r="R14" s="154">
        <f t="shared" si="3"/>
        <v>4.1100000000000003</v>
      </c>
      <c r="S14" s="154"/>
      <c r="T14" s="154">
        <f t="shared" si="4"/>
        <v>3.7483333333333335</v>
      </c>
      <c r="U14" s="154">
        <f t="shared" si="5"/>
        <v>3.4758333333333331</v>
      </c>
    </row>
    <row r="15" spans="1:21" x14ac:dyDescent="0.2">
      <c r="A15" s="8" t="s">
        <v>110</v>
      </c>
      <c r="B15" s="154">
        <v>4.7300000000000004</v>
      </c>
      <c r="C15" s="154">
        <v>4.83</v>
      </c>
      <c r="D15" s="154">
        <v>4.71</v>
      </c>
      <c r="E15" s="154">
        <v>4.6100000000000003</v>
      </c>
      <c r="F15" s="154">
        <v>4.3499999999999996</v>
      </c>
      <c r="G15" s="154">
        <v>4.1399999999999997</v>
      </c>
      <c r="H15" s="154">
        <v>4.2</v>
      </c>
      <c r="I15" s="154">
        <v>4.37</v>
      </c>
      <c r="J15" s="154">
        <v>3.99</v>
      </c>
      <c r="K15" s="154">
        <v>4.18</v>
      </c>
      <c r="L15" s="154">
        <v>4.2</v>
      </c>
      <c r="M15" s="154">
        <v>5.95</v>
      </c>
      <c r="N15" s="154"/>
      <c r="O15" s="154">
        <f t="shared" si="0"/>
        <v>4.7566666666666668</v>
      </c>
      <c r="P15" s="154">
        <f t="shared" si="1"/>
        <v>4.3666666666666671</v>
      </c>
      <c r="Q15" s="154">
        <f t="shared" si="2"/>
        <v>4.1866666666666665</v>
      </c>
      <c r="R15" s="154">
        <f t="shared" si="3"/>
        <v>4.7766666666666664</v>
      </c>
      <c r="S15" s="154"/>
      <c r="T15" s="154">
        <f t="shared" si="4"/>
        <v>4.5216666666666674</v>
      </c>
      <c r="U15" s="154">
        <f t="shared" si="5"/>
        <v>4.3550000000000004</v>
      </c>
    </row>
    <row r="16" spans="1:21" x14ac:dyDescent="0.2">
      <c r="A16" s="8" t="s">
        <v>109</v>
      </c>
      <c r="B16" s="154">
        <v>8.25</v>
      </c>
      <c r="C16" s="154">
        <v>8.6199999999999992</v>
      </c>
      <c r="D16" s="154">
        <v>8.73</v>
      </c>
      <c r="E16" s="154">
        <v>7.29</v>
      </c>
      <c r="F16" s="154">
        <v>7.01</v>
      </c>
      <c r="G16" s="154">
        <v>6.58</v>
      </c>
      <c r="H16" s="154">
        <v>5.58</v>
      </c>
      <c r="I16" s="154">
        <v>6.28</v>
      </c>
      <c r="J16" s="154">
        <v>7.04</v>
      </c>
      <c r="K16" s="154">
        <v>7.42</v>
      </c>
      <c r="L16" s="154">
        <v>7.25</v>
      </c>
      <c r="M16" s="154">
        <v>9.08</v>
      </c>
      <c r="N16" s="154"/>
      <c r="O16" s="154">
        <f t="shared" si="0"/>
        <v>8.5333333333333332</v>
      </c>
      <c r="P16" s="154">
        <f t="shared" si="1"/>
        <v>6.9600000000000009</v>
      </c>
      <c r="Q16" s="154">
        <f t="shared" si="2"/>
        <v>6.3</v>
      </c>
      <c r="R16" s="154">
        <f t="shared" si="3"/>
        <v>7.916666666666667</v>
      </c>
      <c r="S16" s="154"/>
      <c r="T16" s="154">
        <f t="shared" si="4"/>
        <v>7.4274999999999993</v>
      </c>
      <c r="U16" s="154">
        <f t="shared" si="5"/>
        <v>6.6425000000000001</v>
      </c>
    </row>
    <row r="17" spans="1:21" x14ac:dyDescent="0.2">
      <c r="A17" s="8" t="s">
        <v>108</v>
      </c>
      <c r="B17" s="154">
        <v>9.4</v>
      </c>
      <c r="C17" s="154">
        <v>9.06</v>
      </c>
      <c r="D17" s="154">
        <v>8.89</v>
      </c>
      <c r="E17" s="154">
        <v>9.06</v>
      </c>
      <c r="F17" s="154">
        <v>9.67</v>
      </c>
      <c r="G17" s="154">
        <v>9.77</v>
      </c>
      <c r="H17" s="154">
        <v>9.81</v>
      </c>
      <c r="I17" s="154">
        <v>9.09</v>
      </c>
      <c r="J17" s="154">
        <v>9.01</v>
      </c>
      <c r="K17" s="154">
        <v>9.56</v>
      </c>
      <c r="L17" s="154">
        <v>10.14</v>
      </c>
      <c r="M17" s="154">
        <v>11.83</v>
      </c>
      <c r="N17" s="154"/>
      <c r="O17" s="154">
        <f t="shared" si="0"/>
        <v>9.1166666666666671</v>
      </c>
      <c r="P17" s="154">
        <f t="shared" si="1"/>
        <v>9.5</v>
      </c>
      <c r="Q17" s="154">
        <f t="shared" si="2"/>
        <v>9.3033333333333328</v>
      </c>
      <c r="R17" s="154">
        <f t="shared" si="3"/>
        <v>10.51</v>
      </c>
      <c r="S17" s="154"/>
      <c r="T17" s="154">
        <f t="shared" si="4"/>
        <v>9.6075000000000017</v>
      </c>
      <c r="U17" s="154">
        <f t="shared" si="5"/>
        <v>8.9591666666666665</v>
      </c>
    </row>
    <row r="18" spans="1:21" x14ac:dyDescent="0.2">
      <c r="A18" s="8" t="s">
        <v>107</v>
      </c>
      <c r="B18" s="154">
        <v>15.32</v>
      </c>
      <c r="C18" s="154">
        <v>21.28</v>
      </c>
      <c r="D18" s="154">
        <v>21.27</v>
      </c>
      <c r="E18" s="154">
        <v>21.77</v>
      </c>
      <c r="F18" s="154">
        <v>23.65</v>
      </c>
      <c r="G18" s="154">
        <v>23.67</v>
      </c>
      <c r="H18" s="154">
        <v>25.4</v>
      </c>
      <c r="I18" s="154">
        <v>31.45</v>
      </c>
      <c r="J18" s="154">
        <v>34.35</v>
      </c>
      <c r="K18" s="154">
        <v>39.630000000000003</v>
      </c>
      <c r="L18" s="154">
        <v>57.17</v>
      </c>
      <c r="M18" s="154">
        <v>44.97</v>
      </c>
      <c r="N18" s="154"/>
      <c r="O18" s="154">
        <f t="shared" si="0"/>
        <v>19.290000000000003</v>
      </c>
      <c r="P18" s="154">
        <f t="shared" si="1"/>
        <v>23.03</v>
      </c>
      <c r="Q18" s="154">
        <f t="shared" si="2"/>
        <v>30.399999999999995</v>
      </c>
      <c r="R18" s="154">
        <f t="shared" si="3"/>
        <v>47.256666666666668</v>
      </c>
      <c r="S18" s="154"/>
      <c r="T18" s="154">
        <f t="shared" si="4"/>
        <v>29.994166666666661</v>
      </c>
      <c r="U18" s="154">
        <f t="shared" si="5"/>
        <v>20.807500000000001</v>
      </c>
    </row>
    <row r="19" spans="1:21" x14ac:dyDescent="0.2">
      <c r="A19" s="8" t="s">
        <v>106</v>
      </c>
      <c r="B19" s="154">
        <v>38.32</v>
      </c>
      <c r="C19" s="154">
        <v>33.72</v>
      </c>
      <c r="D19" s="154">
        <v>26.5</v>
      </c>
      <c r="E19" s="154">
        <v>24.06</v>
      </c>
      <c r="F19" s="154">
        <v>17.38</v>
      </c>
      <c r="G19" s="154">
        <v>13.83</v>
      </c>
      <c r="H19" s="154">
        <v>17.059999999999999</v>
      </c>
      <c r="I19" s="154">
        <v>18.73</v>
      </c>
      <c r="J19" s="154">
        <v>15.45</v>
      </c>
      <c r="K19" s="154">
        <v>14.09</v>
      </c>
      <c r="L19" s="154">
        <v>13.4</v>
      </c>
      <c r="M19" s="154">
        <v>13.29</v>
      </c>
      <c r="N19" s="154"/>
      <c r="O19" s="154">
        <f t="shared" si="0"/>
        <v>32.846666666666664</v>
      </c>
      <c r="P19" s="154">
        <f t="shared" si="1"/>
        <v>18.423333333333332</v>
      </c>
      <c r="Q19" s="154">
        <f t="shared" si="2"/>
        <v>17.079999999999998</v>
      </c>
      <c r="R19" s="154">
        <f t="shared" si="3"/>
        <v>13.593333333333334</v>
      </c>
      <c r="S19" s="154"/>
      <c r="T19" s="154">
        <f t="shared" si="4"/>
        <v>20.485833333333332</v>
      </c>
      <c r="U19" s="154">
        <f t="shared" si="5"/>
        <v>28.901666666666664</v>
      </c>
    </row>
    <row r="20" spans="1:21" x14ac:dyDescent="0.2">
      <c r="A20" s="8" t="s">
        <v>105</v>
      </c>
      <c r="B20" s="154">
        <v>14.04</v>
      </c>
      <c r="C20" s="154">
        <v>13.52</v>
      </c>
      <c r="D20" s="154">
        <v>14.92</v>
      </c>
      <c r="E20" s="154">
        <v>14.06</v>
      </c>
      <c r="F20" s="154">
        <v>14.58</v>
      </c>
      <c r="G20" s="154">
        <v>12.99</v>
      </c>
      <c r="H20" s="154">
        <v>13.21</v>
      </c>
      <c r="I20" s="154">
        <v>9.99</v>
      </c>
      <c r="J20" s="154">
        <v>8.16</v>
      </c>
      <c r="K20" s="154">
        <v>8.0299999999999994</v>
      </c>
      <c r="L20" s="154">
        <v>7.91</v>
      </c>
      <c r="M20" s="154">
        <v>7.54</v>
      </c>
      <c r="N20" s="154"/>
      <c r="O20" s="154">
        <f t="shared" si="0"/>
        <v>14.159999999999998</v>
      </c>
      <c r="P20" s="154">
        <f t="shared" si="1"/>
        <v>13.876666666666667</v>
      </c>
      <c r="Q20" s="154">
        <f t="shared" si="2"/>
        <v>10.453333333333335</v>
      </c>
      <c r="R20" s="154">
        <f t="shared" si="3"/>
        <v>7.8266666666666671</v>
      </c>
      <c r="S20" s="154"/>
      <c r="T20" s="154">
        <f t="shared" si="4"/>
        <v>11.579166666666666</v>
      </c>
      <c r="U20" s="154">
        <f t="shared" si="5"/>
        <v>13.020833333333334</v>
      </c>
    </row>
    <row r="21" spans="1:21" x14ac:dyDescent="0.2">
      <c r="A21" s="8" t="s">
        <v>104</v>
      </c>
      <c r="B21" s="154">
        <v>8.3699999999999992</v>
      </c>
      <c r="C21" s="154">
        <v>8.56</v>
      </c>
      <c r="D21" s="154">
        <v>8.98</v>
      </c>
      <c r="E21" s="154">
        <v>10.119999999999999</v>
      </c>
      <c r="F21" s="154">
        <v>8.94</v>
      </c>
      <c r="G21" s="154">
        <v>7.82</v>
      </c>
      <c r="H21" s="154">
        <v>7.38</v>
      </c>
      <c r="I21" s="154">
        <v>7.61</v>
      </c>
      <c r="J21" s="154">
        <v>7.3</v>
      </c>
      <c r="K21" s="154">
        <v>7.08</v>
      </c>
      <c r="L21" s="154">
        <v>7.07</v>
      </c>
      <c r="M21" s="154">
        <v>8.09</v>
      </c>
      <c r="N21" s="154"/>
      <c r="O21" s="154">
        <f t="shared" si="0"/>
        <v>8.6366666666666667</v>
      </c>
      <c r="P21" s="154">
        <f t="shared" si="1"/>
        <v>8.9599999999999991</v>
      </c>
      <c r="Q21" s="154">
        <f t="shared" si="2"/>
        <v>7.43</v>
      </c>
      <c r="R21" s="154">
        <f t="shared" si="3"/>
        <v>7.413333333333334</v>
      </c>
      <c r="S21" s="154"/>
      <c r="T21" s="154">
        <f t="shared" si="4"/>
        <v>8.11</v>
      </c>
      <c r="U21" s="154">
        <f t="shared" si="5"/>
        <v>8.2133333333333329</v>
      </c>
    </row>
    <row r="22" spans="1:21" x14ac:dyDescent="0.2">
      <c r="A22" s="8" t="s">
        <v>103</v>
      </c>
      <c r="B22" s="154">
        <v>8.77</v>
      </c>
      <c r="C22" s="154">
        <v>8.48</v>
      </c>
      <c r="D22" s="154">
        <v>7.74</v>
      </c>
      <c r="E22" s="154">
        <v>7.59</v>
      </c>
      <c r="F22" s="154">
        <v>7.33</v>
      </c>
      <c r="G22" s="154">
        <v>7.23</v>
      </c>
      <c r="H22" s="154">
        <v>6.43</v>
      </c>
      <c r="I22" s="154">
        <v>7.08</v>
      </c>
      <c r="J22" s="154">
        <v>8.17</v>
      </c>
      <c r="K22" s="154">
        <v>8.9600000000000009</v>
      </c>
      <c r="L22" s="154">
        <v>8.01</v>
      </c>
      <c r="M22" s="154">
        <v>8</v>
      </c>
      <c r="N22" s="154"/>
      <c r="O22" s="154">
        <f t="shared" si="0"/>
        <v>8.33</v>
      </c>
      <c r="P22" s="154">
        <f t="shared" si="1"/>
        <v>7.3833333333333329</v>
      </c>
      <c r="Q22" s="154">
        <f t="shared" si="2"/>
        <v>7.2266666666666666</v>
      </c>
      <c r="R22" s="154">
        <f t="shared" si="3"/>
        <v>8.3233333333333324</v>
      </c>
      <c r="S22" s="154"/>
      <c r="T22" s="154">
        <f t="shared" si="4"/>
        <v>7.8158333333333339</v>
      </c>
      <c r="U22" s="154">
        <f t="shared" si="5"/>
        <v>7.5883333333333329</v>
      </c>
    </row>
    <row r="23" spans="1:21" x14ac:dyDescent="0.2">
      <c r="A23" s="8" t="s">
        <v>102</v>
      </c>
      <c r="B23" s="154">
        <v>7.57</v>
      </c>
      <c r="C23" s="154">
        <v>8.24</v>
      </c>
      <c r="D23" s="154">
        <v>8.4700000000000006</v>
      </c>
      <c r="E23" s="154">
        <v>7.82</v>
      </c>
      <c r="F23" s="154">
        <v>7.86</v>
      </c>
      <c r="G23" s="154">
        <v>8.14</v>
      </c>
      <c r="H23" s="154">
        <v>8.52</v>
      </c>
      <c r="I23" s="154">
        <v>8.85</v>
      </c>
      <c r="J23" s="154">
        <v>9.91</v>
      </c>
      <c r="K23" s="154">
        <v>11.93</v>
      </c>
      <c r="L23" s="154">
        <v>13.69</v>
      </c>
      <c r="M23" s="154">
        <v>14.86</v>
      </c>
      <c r="N23" s="154"/>
      <c r="O23" s="154">
        <f t="shared" si="0"/>
        <v>8.0933333333333337</v>
      </c>
      <c r="P23" s="154">
        <f t="shared" si="1"/>
        <v>7.94</v>
      </c>
      <c r="Q23" s="154">
        <f t="shared" si="2"/>
        <v>9.0933333333333319</v>
      </c>
      <c r="R23" s="154">
        <f t="shared" si="3"/>
        <v>13.493333333333332</v>
      </c>
      <c r="S23" s="154"/>
      <c r="T23" s="154">
        <f t="shared" si="4"/>
        <v>9.6549999999999994</v>
      </c>
      <c r="U23" s="154">
        <f t="shared" si="5"/>
        <v>8.3624999999999989</v>
      </c>
    </row>
    <row r="24" spans="1:21" x14ac:dyDescent="0.2">
      <c r="A24" s="8" t="s">
        <v>56</v>
      </c>
      <c r="B24" s="154">
        <v>17.23</v>
      </c>
      <c r="C24" s="154">
        <v>23.03</v>
      </c>
      <c r="D24" s="154">
        <v>20.12</v>
      </c>
      <c r="E24" s="154">
        <v>21.61</v>
      </c>
      <c r="F24" s="154">
        <v>31.33</v>
      </c>
      <c r="G24" s="154">
        <v>31.61</v>
      </c>
      <c r="H24" s="154">
        <v>28.12</v>
      </c>
      <c r="I24" s="154">
        <v>31.98</v>
      </c>
      <c r="J24" s="154">
        <v>35.119999999999997</v>
      </c>
      <c r="K24" s="154">
        <v>41.09</v>
      </c>
      <c r="L24" s="154">
        <v>37.94</v>
      </c>
      <c r="M24" s="154">
        <v>29</v>
      </c>
      <c r="N24" s="154"/>
      <c r="O24" s="154">
        <f t="shared" si="0"/>
        <v>20.126666666666669</v>
      </c>
      <c r="P24" s="154">
        <f t="shared" si="1"/>
        <v>28.183333333333334</v>
      </c>
      <c r="Q24" s="154">
        <f t="shared" si="2"/>
        <v>31.74</v>
      </c>
      <c r="R24" s="154">
        <f t="shared" si="3"/>
        <v>36.01</v>
      </c>
      <c r="S24" s="154"/>
      <c r="T24" s="154">
        <f t="shared" si="4"/>
        <v>29.015000000000001</v>
      </c>
      <c r="U24" s="154">
        <f t="shared" si="5"/>
        <v>23.385833333333331</v>
      </c>
    </row>
    <row r="25" spans="1:21" x14ac:dyDescent="0.2">
      <c r="A25" s="8" t="s">
        <v>57</v>
      </c>
      <c r="B25" s="154">
        <v>28.04</v>
      </c>
      <c r="C25" s="154">
        <v>24.27</v>
      </c>
      <c r="D25" s="154">
        <v>21.77</v>
      </c>
      <c r="E25" s="154">
        <v>17.899999999999999</v>
      </c>
      <c r="F25" s="154">
        <v>15.08</v>
      </c>
      <c r="G25" s="154">
        <v>16.350000000000001</v>
      </c>
      <c r="H25" s="154">
        <v>16.32</v>
      </c>
      <c r="I25" s="154">
        <v>14.76</v>
      </c>
      <c r="J25" s="154">
        <v>11.66</v>
      </c>
      <c r="K25" s="154">
        <v>12.13</v>
      </c>
      <c r="L25" s="154">
        <v>11.96</v>
      </c>
      <c r="M25" s="154">
        <v>12.96</v>
      </c>
      <c r="N25" s="154"/>
      <c r="O25" s="154">
        <f t="shared" si="0"/>
        <v>24.693333333333332</v>
      </c>
      <c r="P25" s="154">
        <f t="shared" si="1"/>
        <v>16.443333333333332</v>
      </c>
      <c r="Q25" s="154">
        <f t="shared" si="2"/>
        <v>14.246666666666664</v>
      </c>
      <c r="R25" s="154">
        <f t="shared" si="3"/>
        <v>12.350000000000001</v>
      </c>
      <c r="S25" s="154"/>
      <c r="T25" s="154">
        <f t="shared" si="4"/>
        <v>16.933333333333334</v>
      </c>
      <c r="U25" s="154">
        <f t="shared" si="5"/>
        <v>22.848333333333329</v>
      </c>
    </row>
    <row r="26" spans="1:21" x14ac:dyDescent="0.2">
      <c r="A26" s="8" t="s">
        <v>58</v>
      </c>
      <c r="B26" s="154">
        <v>12.99</v>
      </c>
      <c r="C26" s="154">
        <v>13.05</v>
      </c>
      <c r="D26" s="154">
        <v>11.24</v>
      </c>
      <c r="E26" s="154">
        <v>9.5299999999999994</v>
      </c>
      <c r="F26" s="154">
        <v>8.1199999999999992</v>
      </c>
      <c r="G26" s="154">
        <v>6.85</v>
      </c>
      <c r="H26" s="154">
        <v>7.83</v>
      </c>
      <c r="I26" s="154">
        <v>6.8</v>
      </c>
      <c r="J26" s="154">
        <v>5.9</v>
      </c>
      <c r="K26" s="154">
        <v>5.91</v>
      </c>
      <c r="L26" s="154">
        <v>6.5</v>
      </c>
      <c r="M26" s="154">
        <v>6.27</v>
      </c>
      <c r="N26" s="154"/>
      <c r="O26" s="154">
        <f t="shared" si="0"/>
        <v>12.426666666666668</v>
      </c>
      <c r="P26" s="154">
        <f t="shared" si="1"/>
        <v>8.1666666666666661</v>
      </c>
      <c r="Q26" s="154">
        <f t="shared" si="2"/>
        <v>6.8433333333333337</v>
      </c>
      <c r="R26" s="154">
        <f t="shared" si="3"/>
        <v>6.2266666666666666</v>
      </c>
      <c r="S26" s="154"/>
      <c r="T26" s="154">
        <f t="shared" si="4"/>
        <v>8.4158333333333335</v>
      </c>
      <c r="U26" s="154">
        <f t="shared" si="5"/>
        <v>9.9466666666666672</v>
      </c>
    </row>
    <row r="27" spans="1:21" x14ac:dyDescent="0.2">
      <c r="A27" s="8" t="s">
        <v>59</v>
      </c>
      <c r="B27" s="154">
        <v>5.98</v>
      </c>
      <c r="C27" s="154">
        <v>6.4</v>
      </c>
      <c r="D27" s="154">
        <v>6.18</v>
      </c>
      <c r="E27" s="154">
        <v>6.71</v>
      </c>
      <c r="F27" s="154">
        <v>9.27</v>
      </c>
      <c r="G27" s="154">
        <v>10.8</v>
      </c>
      <c r="H27" s="154">
        <v>10.53</v>
      </c>
      <c r="I27" s="154">
        <v>10.52</v>
      </c>
      <c r="J27" s="154">
        <v>9.4600000000000009</v>
      </c>
      <c r="K27" s="154">
        <v>9.67</v>
      </c>
      <c r="L27" s="154">
        <v>8.52</v>
      </c>
      <c r="M27" s="154">
        <v>7.82</v>
      </c>
      <c r="N27" s="154"/>
      <c r="O27" s="154">
        <f t="shared" si="0"/>
        <v>6.1866666666666674</v>
      </c>
      <c r="P27" s="154">
        <f t="shared" si="1"/>
        <v>8.9266666666666676</v>
      </c>
      <c r="Q27" s="154">
        <f t="shared" si="2"/>
        <v>10.17</v>
      </c>
      <c r="R27" s="154">
        <f t="shared" si="3"/>
        <v>8.67</v>
      </c>
      <c r="S27" s="154"/>
      <c r="T27" s="154">
        <f t="shared" si="4"/>
        <v>8.4883333333333315</v>
      </c>
      <c r="U27" s="154">
        <f t="shared" si="5"/>
        <v>7.8775000000000004</v>
      </c>
    </row>
    <row r="28" spans="1:21" x14ac:dyDescent="0.2">
      <c r="A28" s="8" t="s">
        <v>60</v>
      </c>
      <c r="B28" s="154">
        <v>6.95</v>
      </c>
      <c r="C28" s="154">
        <v>6.58</v>
      </c>
      <c r="D28" s="154">
        <v>6.42</v>
      </c>
      <c r="E28" s="154">
        <v>5.96</v>
      </c>
      <c r="F28" s="154">
        <v>5.58</v>
      </c>
      <c r="G28" s="154">
        <v>5.48</v>
      </c>
      <c r="H28" s="154">
        <v>4.51</v>
      </c>
      <c r="I28" s="154">
        <v>4.01</v>
      </c>
      <c r="J28" s="154">
        <v>4.1100000000000003</v>
      </c>
      <c r="K28" s="154">
        <v>4.66</v>
      </c>
      <c r="L28" s="154">
        <v>4.41</v>
      </c>
      <c r="M28" s="154">
        <v>3.51</v>
      </c>
      <c r="N28" s="154"/>
      <c r="O28" s="154">
        <f t="shared" si="0"/>
        <v>6.6500000000000012</v>
      </c>
      <c r="P28" s="154">
        <f t="shared" si="1"/>
        <v>5.6733333333333329</v>
      </c>
      <c r="Q28" s="154">
        <f t="shared" si="2"/>
        <v>4.21</v>
      </c>
      <c r="R28" s="154">
        <f t="shared" si="3"/>
        <v>4.1933333333333334</v>
      </c>
      <c r="S28" s="154"/>
      <c r="T28" s="154">
        <f t="shared" si="4"/>
        <v>5.1816666666666658</v>
      </c>
      <c r="U28" s="154">
        <f t="shared" si="5"/>
        <v>6.3008333333333333</v>
      </c>
    </row>
    <row r="29" spans="1:21" x14ac:dyDescent="0.2">
      <c r="A29" s="27" t="s">
        <v>61</v>
      </c>
      <c r="B29" s="154">
        <v>3.59</v>
      </c>
      <c r="C29" s="154">
        <v>3.66</v>
      </c>
      <c r="D29" s="154">
        <v>3.78</v>
      </c>
      <c r="E29" s="154">
        <v>3.37</v>
      </c>
      <c r="F29" s="154">
        <v>2.77</v>
      </c>
      <c r="G29" s="154">
        <v>2.74</v>
      </c>
      <c r="H29" s="154">
        <v>3.15</v>
      </c>
      <c r="I29" s="154">
        <v>4.3499999999999996</v>
      </c>
      <c r="J29" s="154">
        <v>5.14</v>
      </c>
      <c r="K29" s="154">
        <v>5.01</v>
      </c>
      <c r="L29" s="154">
        <v>5.53</v>
      </c>
      <c r="M29" s="154">
        <v>5.37</v>
      </c>
      <c r="N29" s="154"/>
      <c r="O29" s="154">
        <f t="shared" si="0"/>
        <v>3.6766666666666663</v>
      </c>
      <c r="P29" s="154">
        <f t="shared" si="1"/>
        <v>2.9600000000000004</v>
      </c>
      <c r="Q29" s="154">
        <f t="shared" si="2"/>
        <v>4.2133333333333338</v>
      </c>
      <c r="R29" s="154">
        <f t="shared" si="3"/>
        <v>5.3033333333333337</v>
      </c>
      <c r="S29" s="154"/>
      <c r="T29" s="154">
        <f t="shared" si="4"/>
        <v>4.0383333333333331</v>
      </c>
      <c r="U29" s="154">
        <v>3.76</v>
      </c>
    </row>
    <row r="30" spans="1:21" x14ac:dyDescent="0.2">
      <c r="A30" s="27" t="s">
        <v>33</v>
      </c>
      <c r="B30" s="154">
        <v>4.87</v>
      </c>
      <c r="C30" s="154">
        <v>5.55</v>
      </c>
      <c r="D30" s="154">
        <v>7.07</v>
      </c>
      <c r="E30" s="154">
        <v>8.36</v>
      </c>
      <c r="F30" s="154">
        <v>7.64</v>
      </c>
      <c r="G30" s="154">
        <v>6.36</v>
      </c>
      <c r="H30" s="154">
        <v>5.58</v>
      </c>
      <c r="I30" s="154">
        <v>5.5</v>
      </c>
      <c r="J30" s="154">
        <v>4.67</v>
      </c>
      <c r="K30" s="154">
        <v>5.42</v>
      </c>
      <c r="L30" s="154">
        <v>5.93</v>
      </c>
      <c r="M30" s="154">
        <v>5.66</v>
      </c>
      <c r="N30" s="154"/>
      <c r="O30" s="154">
        <f t="shared" si="0"/>
        <v>5.830000000000001</v>
      </c>
      <c r="P30" s="154">
        <f t="shared" si="1"/>
        <v>7.4533333333333331</v>
      </c>
      <c r="Q30" s="154">
        <f t="shared" si="2"/>
        <v>5.25</v>
      </c>
      <c r="R30" s="154">
        <f t="shared" si="3"/>
        <v>5.669999999999999</v>
      </c>
      <c r="S30" s="154"/>
      <c r="T30" s="154">
        <f t="shared" si="4"/>
        <v>6.0508333333333333</v>
      </c>
      <c r="U30" s="154">
        <f>(+O30+P30+Q30+R29)/4</f>
        <v>5.9591666666666674</v>
      </c>
    </row>
    <row r="31" spans="1:21" x14ac:dyDescent="0.2">
      <c r="A31" s="27" t="s">
        <v>32</v>
      </c>
      <c r="B31" s="154">
        <v>6.47</v>
      </c>
      <c r="C31" s="154">
        <v>7.32</v>
      </c>
      <c r="D31" s="154">
        <v>7.51</v>
      </c>
      <c r="E31" s="154">
        <v>6.64</v>
      </c>
      <c r="F31" s="154">
        <v>6.71</v>
      </c>
      <c r="G31" s="154">
        <v>6.4</v>
      </c>
      <c r="H31" s="154">
        <v>6.03</v>
      </c>
      <c r="I31" s="154">
        <v>5.57</v>
      </c>
      <c r="J31" s="154">
        <v>5.79</v>
      </c>
      <c r="K31" s="154">
        <v>6.6</v>
      </c>
      <c r="L31" s="154">
        <v>7.28</v>
      </c>
      <c r="M31" s="154">
        <v>8.25</v>
      </c>
      <c r="N31" s="154"/>
      <c r="O31" s="154">
        <f t="shared" si="0"/>
        <v>7.0999999999999988</v>
      </c>
      <c r="P31" s="154">
        <f t="shared" si="1"/>
        <v>6.583333333333333</v>
      </c>
      <c r="Q31" s="154">
        <f t="shared" si="2"/>
        <v>5.7966666666666669</v>
      </c>
      <c r="R31" s="154">
        <f t="shared" si="3"/>
        <v>7.376666666666666</v>
      </c>
      <c r="S31" s="154"/>
      <c r="T31" s="154">
        <f t="shared" si="4"/>
        <v>6.7141666666666664</v>
      </c>
      <c r="U31" s="154">
        <f>(+O31+P31+Q31+R30)/4</f>
        <v>6.2874999999999988</v>
      </c>
    </row>
    <row r="32" spans="1:21" x14ac:dyDescent="0.2">
      <c r="A32" s="27" t="s">
        <v>31</v>
      </c>
      <c r="B32" s="154">
        <v>9.64</v>
      </c>
      <c r="C32" s="154">
        <v>8.4</v>
      </c>
      <c r="D32" s="154">
        <v>8.48</v>
      </c>
      <c r="E32" s="154">
        <v>8.49</v>
      </c>
      <c r="F32" s="154">
        <v>8.85</v>
      </c>
      <c r="G32" s="154">
        <v>10.52</v>
      </c>
      <c r="H32" s="154">
        <v>14.04</v>
      </c>
      <c r="I32" s="154">
        <v>11.09</v>
      </c>
      <c r="J32" s="154">
        <v>10.18</v>
      </c>
      <c r="K32" s="154">
        <v>10.29</v>
      </c>
      <c r="L32" s="154">
        <v>10.82</v>
      </c>
      <c r="M32" s="154">
        <v>11.28</v>
      </c>
      <c r="N32" s="154"/>
      <c r="O32" s="154">
        <v>8.84</v>
      </c>
      <c r="P32" s="154">
        <f t="shared" si="1"/>
        <v>9.2866666666666671</v>
      </c>
      <c r="Q32" s="154">
        <f t="shared" si="2"/>
        <v>11.770000000000001</v>
      </c>
      <c r="R32" s="154">
        <v>10.796666666666701</v>
      </c>
      <c r="S32" s="154"/>
      <c r="T32" s="154">
        <v>10.1733333333333</v>
      </c>
      <c r="U32" s="154">
        <f>(+O32+P32+Q32+R31)/4</f>
        <v>9.3183333333333334</v>
      </c>
    </row>
    <row r="33" spans="1:21" x14ac:dyDescent="0.2">
      <c r="A33" s="27" t="s">
        <v>30</v>
      </c>
      <c r="B33" s="154">
        <v>9.69</v>
      </c>
      <c r="C33" s="154">
        <v>10.49</v>
      </c>
      <c r="D33" s="154">
        <v>11.54</v>
      </c>
      <c r="E33" s="154">
        <v>12.14</v>
      </c>
      <c r="F33" s="154">
        <v>11.93</v>
      </c>
      <c r="G33" s="154">
        <v>12.63</v>
      </c>
      <c r="H33" s="154">
        <v>14.01</v>
      </c>
      <c r="I33" s="154">
        <v>13.96</v>
      </c>
      <c r="J33" s="154">
        <v>14.13</v>
      </c>
      <c r="K33" s="154">
        <v>14.42</v>
      </c>
      <c r="L33" s="154">
        <v>15.02</v>
      </c>
      <c r="M33" s="154">
        <v>13.52</v>
      </c>
      <c r="N33" s="154"/>
      <c r="O33" s="154">
        <v>10.5733333333333</v>
      </c>
      <c r="P33" s="154">
        <f t="shared" si="1"/>
        <v>12.233333333333334</v>
      </c>
      <c r="Q33" s="154">
        <f t="shared" si="2"/>
        <v>14.033333333333333</v>
      </c>
      <c r="R33" s="154">
        <v>14.32</v>
      </c>
      <c r="S33" s="154"/>
      <c r="T33" s="154">
        <v>12.79</v>
      </c>
      <c r="U33" s="154">
        <f>(+O33+P33+Q33+R32)/4</f>
        <v>11.909166666666668</v>
      </c>
    </row>
    <row r="34" spans="1:21" x14ac:dyDescent="0.2">
      <c r="A34" s="27" t="s">
        <v>29</v>
      </c>
      <c r="B34" s="154">
        <v>14.38</v>
      </c>
      <c r="C34" s="154">
        <v>14.63</v>
      </c>
      <c r="D34" s="154">
        <v>15.39</v>
      </c>
      <c r="E34" s="154">
        <v>15.24</v>
      </c>
      <c r="F34" s="154">
        <v>14.62</v>
      </c>
      <c r="G34" s="154">
        <v>12.99</v>
      </c>
      <c r="H34" s="154">
        <v>11.92</v>
      </c>
      <c r="I34" s="154">
        <v>10.92</v>
      </c>
      <c r="J34" s="154">
        <v>11</v>
      </c>
      <c r="K34" s="154">
        <v>9.77</v>
      </c>
      <c r="L34" s="154">
        <v>10</v>
      </c>
      <c r="M34" s="154">
        <v>9.7200000000000006</v>
      </c>
      <c r="N34" s="154"/>
      <c r="O34" s="154">
        <v>14.8</v>
      </c>
      <c r="P34" s="154">
        <f t="shared" si="1"/>
        <v>14.283333333333333</v>
      </c>
      <c r="Q34" s="154">
        <f t="shared" si="2"/>
        <v>11.280000000000001</v>
      </c>
      <c r="R34" s="154">
        <v>9.83</v>
      </c>
      <c r="S34" s="154"/>
      <c r="T34" s="154">
        <f t="shared" ref="T34:T48" si="6">AVERAGE(B34:M34)</f>
        <v>12.548333333333334</v>
      </c>
      <c r="U34" s="154">
        <v>13.67</v>
      </c>
    </row>
    <row r="35" spans="1:21" x14ac:dyDescent="0.2">
      <c r="A35" s="27" t="s">
        <v>28</v>
      </c>
      <c r="B35" s="154">
        <v>8.8800000000000008</v>
      </c>
      <c r="C35" s="154">
        <v>8.57</v>
      </c>
      <c r="D35" s="154">
        <v>9.2200000000000006</v>
      </c>
      <c r="E35" s="154">
        <v>8.5500000000000007</v>
      </c>
      <c r="F35" s="154">
        <v>7.88</v>
      </c>
      <c r="G35" s="154">
        <v>9.3699999999999992</v>
      </c>
      <c r="H35" s="154">
        <v>10.26</v>
      </c>
      <c r="I35" s="154">
        <v>9.4499999999999993</v>
      </c>
      <c r="J35" s="154">
        <v>9.39</v>
      </c>
      <c r="K35" s="154">
        <v>9.1</v>
      </c>
      <c r="L35" s="154">
        <v>8.7899999999999991</v>
      </c>
      <c r="M35" s="154">
        <v>9.0299999999999994</v>
      </c>
      <c r="N35" s="154"/>
      <c r="O35" s="154">
        <v>8.89</v>
      </c>
      <c r="P35" s="154">
        <f t="shared" si="1"/>
        <v>8.6</v>
      </c>
      <c r="Q35" s="154">
        <f t="shared" si="2"/>
        <v>9.7000000000000011</v>
      </c>
      <c r="R35" s="154">
        <f>SUM(K35:M35)/3</f>
        <v>8.9733333333333345</v>
      </c>
      <c r="S35" s="154"/>
      <c r="T35" s="154">
        <f t="shared" si="6"/>
        <v>9.0408333333333317</v>
      </c>
      <c r="U35" s="154">
        <f t="shared" ref="U35:U45" si="7">(+O35+P35+Q35+R34)/4</f>
        <v>9.2550000000000008</v>
      </c>
    </row>
    <row r="36" spans="1:21" x14ac:dyDescent="0.2">
      <c r="A36" s="27" t="s">
        <v>27</v>
      </c>
      <c r="B36" s="154">
        <v>8.43</v>
      </c>
      <c r="C36" s="154">
        <v>8.06</v>
      </c>
      <c r="D36" s="154">
        <v>8.2200000000000006</v>
      </c>
      <c r="E36" s="154">
        <v>9.5299999999999994</v>
      </c>
      <c r="F36" s="154">
        <v>9.6199999999999992</v>
      </c>
      <c r="G36" s="154">
        <v>10.52</v>
      </c>
      <c r="H36" s="154">
        <v>10.3</v>
      </c>
      <c r="I36" s="154">
        <v>9.7799999999999994</v>
      </c>
      <c r="J36" s="154">
        <v>9.2799999999999994</v>
      </c>
      <c r="K36" s="154">
        <v>8.66</v>
      </c>
      <c r="L36" s="154">
        <v>8.5399999999999991</v>
      </c>
      <c r="M36" s="154">
        <v>8.15</v>
      </c>
      <c r="N36" s="154"/>
      <c r="O36" s="154">
        <v>8.2366666666666699</v>
      </c>
      <c r="P36" s="154">
        <f t="shared" ref="P36:P55" si="8">AVERAGE(E36:G36)</f>
        <v>9.8899999999999988</v>
      </c>
      <c r="Q36" s="154">
        <f t="shared" ref="Q36:Q54" si="9">AVERAGE(H36:J36)</f>
        <v>9.7866666666666671</v>
      </c>
      <c r="R36" s="154">
        <f>SUM(K36:M36)/3</f>
        <v>8.4500000000000011</v>
      </c>
      <c r="S36" s="154"/>
      <c r="T36" s="154">
        <f t="shared" si="6"/>
        <v>9.0908333333333342</v>
      </c>
      <c r="U36" s="154">
        <f t="shared" si="7"/>
        <v>9.2216666666666676</v>
      </c>
    </row>
    <row r="37" spans="1:21" x14ac:dyDescent="0.2">
      <c r="A37" s="27" t="s">
        <v>26</v>
      </c>
      <c r="B37" s="154">
        <v>8.27</v>
      </c>
      <c r="C37" s="154">
        <v>8.61</v>
      </c>
      <c r="D37" s="154">
        <v>10.75</v>
      </c>
      <c r="E37" s="154">
        <v>11.3</v>
      </c>
      <c r="F37" s="154">
        <v>11.87</v>
      </c>
      <c r="G37" s="154">
        <v>10.35</v>
      </c>
      <c r="H37" s="154">
        <v>9.6</v>
      </c>
      <c r="I37" s="154">
        <v>9.3000000000000007</v>
      </c>
      <c r="J37" s="154">
        <v>9.52</v>
      </c>
      <c r="K37" s="154">
        <v>10.27</v>
      </c>
      <c r="L37" s="154">
        <v>10.1</v>
      </c>
      <c r="M37" s="154">
        <v>10.47</v>
      </c>
      <c r="N37" s="154"/>
      <c r="O37" s="154">
        <f t="shared" ref="O37:O55" si="10">AVERAGE(B37:D37)</f>
        <v>9.2099999999999991</v>
      </c>
      <c r="P37" s="154">
        <f t="shared" si="8"/>
        <v>11.173333333333334</v>
      </c>
      <c r="Q37" s="154">
        <f t="shared" si="9"/>
        <v>9.4733333333333327</v>
      </c>
      <c r="R37" s="154">
        <f t="shared" ref="R37:R54" si="11">AVERAGE(K37:M37)</f>
        <v>10.28</v>
      </c>
      <c r="S37" s="154"/>
      <c r="T37" s="154">
        <f t="shared" si="6"/>
        <v>10.034166666666666</v>
      </c>
      <c r="U37" s="154">
        <f t="shared" si="7"/>
        <v>9.5766666666666662</v>
      </c>
    </row>
    <row r="38" spans="1:21" x14ac:dyDescent="0.2">
      <c r="A38" s="27" t="s">
        <v>101</v>
      </c>
      <c r="B38" s="154">
        <v>10.29</v>
      </c>
      <c r="C38" s="154">
        <v>10.8</v>
      </c>
      <c r="D38" s="154">
        <v>11.71</v>
      </c>
      <c r="E38" s="154">
        <v>11.1</v>
      </c>
      <c r="F38" s="154">
        <v>11.79</v>
      </c>
      <c r="G38" s="154">
        <v>12.04</v>
      </c>
      <c r="H38" s="154">
        <v>11.73</v>
      </c>
      <c r="I38" s="154">
        <v>12.05</v>
      </c>
      <c r="J38" s="154">
        <v>12.62</v>
      </c>
      <c r="K38" s="154">
        <v>12.75</v>
      </c>
      <c r="L38" s="154">
        <v>13.88</v>
      </c>
      <c r="M38" s="154">
        <v>14.76</v>
      </c>
      <c r="N38" s="154"/>
      <c r="O38" s="154">
        <f t="shared" si="10"/>
        <v>10.933333333333332</v>
      </c>
      <c r="P38" s="154">
        <f t="shared" si="8"/>
        <v>11.643333333333333</v>
      </c>
      <c r="Q38" s="154">
        <f t="shared" si="9"/>
        <v>12.133333333333333</v>
      </c>
      <c r="R38" s="154">
        <f t="shared" si="11"/>
        <v>13.796666666666667</v>
      </c>
      <c r="S38" s="154"/>
      <c r="T38" s="154">
        <f t="shared" si="6"/>
        <v>12.126666666666665</v>
      </c>
      <c r="U38" s="154">
        <f t="shared" si="7"/>
        <v>11.247499999999999</v>
      </c>
    </row>
    <row r="39" spans="1:21" x14ac:dyDescent="0.2">
      <c r="A39" s="27" t="s">
        <v>25</v>
      </c>
      <c r="B39" s="154">
        <v>14.87</v>
      </c>
      <c r="C39" s="154">
        <v>14.43</v>
      </c>
      <c r="D39" s="154">
        <v>14.58</v>
      </c>
      <c r="E39" s="154">
        <v>13.63</v>
      </c>
      <c r="F39" s="154">
        <v>13.49</v>
      </c>
      <c r="G39" s="154">
        <v>13.99</v>
      </c>
      <c r="H39" s="154">
        <v>13.46</v>
      </c>
      <c r="I39" s="154">
        <v>13.75</v>
      </c>
      <c r="J39" s="154">
        <v>12.72</v>
      </c>
      <c r="K39" s="154">
        <v>11.94</v>
      </c>
      <c r="L39" s="154">
        <v>11.96</v>
      </c>
      <c r="M39" s="154">
        <v>12.4</v>
      </c>
      <c r="N39" s="154"/>
      <c r="O39" s="154">
        <f t="shared" si="10"/>
        <v>14.626666666666665</v>
      </c>
      <c r="P39" s="154">
        <f t="shared" si="8"/>
        <v>13.703333333333333</v>
      </c>
      <c r="Q39" s="154">
        <f t="shared" si="9"/>
        <v>13.31</v>
      </c>
      <c r="R39" s="154">
        <f t="shared" si="11"/>
        <v>12.1</v>
      </c>
      <c r="S39" s="154"/>
      <c r="T39" s="154">
        <f t="shared" si="6"/>
        <v>13.435</v>
      </c>
      <c r="U39" s="154">
        <f t="shared" si="7"/>
        <v>13.859166666666667</v>
      </c>
    </row>
    <row r="40" spans="1:21" x14ac:dyDescent="0.2">
      <c r="A40" s="27" t="s">
        <v>100</v>
      </c>
      <c r="B40" s="154">
        <v>12.57</v>
      </c>
      <c r="C40" s="154">
        <v>12.97</v>
      </c>
      <c r="D40" s="154">
        <v>13.07</v>
      </c>
      <c r="E40" s="154">
        <v>12.43</v>
      </c>
      <c r="F40" s="154">
        <v>11.94</v>
      </c>
      <c r="G40" s="154">
        <v>12.54</v>
      </c>
      <c r="H40" s="154">
        <v>12.83</v>
      </c>
      <c r="I40" s="154">
        <v>12.33</v>
      </c>
      <c r="J40" s="154">
        <v>11.87</v>
      </c>
      <c r="K40" s="154">
        <v>11.65</v>
      </c>
      <c r="L40" s="154">
        <v>11.29</v>
      </c>
      <c r="M40" s="154">
        <v>11.38</v>
      </c>
      <c r="N40" s="154"/>
      <c r="O40" s="154">
        <f t="shared" si="10"/>
        <v>12.87</v>
      </c>
      <c r="P40" s="154">
        <f t="shared" si="8"/>
        <v>12.303333333333333</v>
      </c>
      <c r="Q40" s="154">
        <f t="shared" si="9"/>
        <v>12.343333333333334</v>
      </c>
      <c r="R40" s="154">
        <f t="shared" si="11"/>
        <v>11.44</v>
      </c>
      <c r="S40" s="154"/>
      <c r="T40" s="154">
        <f t="shared" si="6"/>
        <v>12.239166666666668</v>
      </c>
      <c r="U40" s="154">
        <f t="shared" si="7"/>
        <v>12.404166666666667</v>
      </c>
    </row>
    <row r="41" spans="1:21" x14ac:dyDescent="0.2">
      <c r="A41" s="27" t="s">
        <v>24</v>
      </c>
      <c r="B41" s="154">
        <v>11.13</v>
      </c>
      <c r="C41" s="154">
        <v>11.06</v>
      </c>
      <c r="D41" s="154">
        <v>11.17</v>
      </c>
      <c r="E41" s="154">
        <v>11.5</v>
      </c>
      <c r="F41" s="154">
        <v>11.54</v>
      </c>
      <c r="G41" s="154">
        <v>12.02</v>
      </c>
      <c r="H41" s="154">
        <v>12.13</v>
      </c>
      <c r="I41" s="154">
        <v>12.54</v>
      </c>
      <c r="J41" s="154">
        <v>12.65</v>
      </c>
      <c r="K41" s="154">
        <v>12.86</v>
      </c>
      <c r="L41" s="154">
        <v>13.19</v>
      </c>
      <c r="M41" s="154">
        <v>12.9</v>
      </c>
      <c r="N41" s="154"/>
      <c r="O41" s="154">
        <f t="shared" si="10"/>
        <v>11.12</v>
      </c>
      <c r="P41" s="154">
        <f t="shared" si="8"/>
        <v>11.686666666666667</v>
      </c>
      <c r="Q41" s="154">
        <f t="shared" si="9"/>
        <v>12.44</v>
      </c>
      <c r="R41" s="154">
        <f t="shared" si="11"/>
        <v>12.983333333333333</v>
      </c>
      <c r="S41" s="154"/>
      <c r="T41" s="154">
        <f t="shared" si="6"/>
        <v>12.057500000000003</v>
      </c>
      <c r="U41" s="154">
        <f t="shared" si="7"/>
        <v>11.671666666666665</v>
      </c>
    </row>
    <row r="42" spans="1:21" x14ac:dyDescent="0.2">
      <c r="A42" s="27" t="s">
        <v>99</v>
      </c>
      <c r="B42" s="154">
        <v>11.71</v>
      </c>
      <c r="C42" s="154">
        <v>11.06</v>
      </c>
      <c r="D42" s="154">
        <v>10.66</v>
      </c>
      <c r="E42" s="154">
        <v>10.27</v>
      </c>
      <c r="F42" s="154">
        <v>10.17</v>
      </c>
      <c r="G42" s="154">
        <v>9.33</v>
      </c>
      <c r="H42" s="154">
        <v>9.6999999999999993</v>
      </c>
      <c r="I42" s="154">
        <v>9.5</v>
      </c>
      <c r="J42" s="154">
        <v>8.2100000000000009</v>
      </c>
      <c r="K42" s="154">
        <v>8.24</v>
      </c>
      <c r="L42" s="154">
        <v>8.73</v>
      </c>
      <c r="M42" s="154">
        <v>8.59</v>
      </c>
      <c r="N42" s="154"/>
      <c r="O42" s="154">
        <f t="shared" si="10"/>
        <v>11.143333333333336</v>
      </c>
      <c r="P42" s="154">
        <f t="shared" si="8"/>
        <v>9.923333333333332</v>
      </c>
      <c r="Q42" s="154">
        <f t="shared" si="9"/>
        <v>9.1366666666666667</v>
      </c>
      <c r="R42" s="154">
        <f t="shared" si="11"/>
        <v>8.52</v>
      </c>
      <c r="S42" s="154"/>
      <c r="T42" s="154">
        <f t="shared" si="6"/>
        <v>9.6808333333333341</v>
      </c>
      <c r="U42" s="154">
        <f t="shared" si="7"/>
        <v>10.796666666666667</v>
      </c>
    </row>
    <row r="43" spans="1:21" x14ac:dyDescent="0.2">
      <c r="A43" s="21" t="s">
        <v>98</v>
      </c>
      <c r="B43" s="154">
        <v>8.4</v>
      </c>
      <c r="C43" s="154">
        <v>7.05</v>
      </c>
      <c r="D43" s="154">
        <v>6.11</v>
      </c>
      <c r="E43" s="154">
        <v>5.44</v>
      </c>
      <c r="F43" s="154">
        <v>5.83</v>
      </c>
      <c r="G43" s="154">
        <v>6.67</v>
      </c>
      <c r="H43" s="154">
        <v>6.11</v>
      </c>
      <c r="I43" s="154">
        <v>6.39</v>
      </c>
      <c r="J43" s="154">
        <v>6.98</v>
      </c>
      <c r="K43" s="154">
        <v>6.9</v>
      </c>
      <c r="L43" s="154">
        <v>6.54</v>
      </c>
      <c r="M43" s="154">
        <v>6</v>
      </c>
      <c r="N43" s="154"/>
      <c r="O43" s="154">
        <f t="shared" si="10"/>
        <v>7.1866666666666665</v>
      </c>
      <c r="P43" s="154">
        <f t="shared" si="8"/>
        <v>5.9799999999999995</v>
      </c>
      <c r="Q43" s="154">
        <f t="shared" si="9"/>
        <v>6.4933333333333332</v>
      </c>
      <c r="R43" s="154">
        <f t="shared" si="11"/>
        <v>6.48</v>
      </c>
      <c r="S43" s="154"/>
      <c r="T43" s="154">
        <f t="shared" si="6"/>
        <v>6.535000000000001</v>
      </c>
      <c r="U43" s="154">
        <f t="shared" si="7"/>
        <v>7.0449999999999999</v>
      </c>
    </row>
    <row r="44" spans="1:21" x14ac:dyDescent="0.2">
      <c r="A44" s="21" t="s">
        <v>97</v>
      </c>
      <c r="B44" s="154">
        <v>5.64</v>
      </c>
      <c r="C44" s="154">
        <v>5.51</v>
      </c>
      <c r="D44" s="154">
        <v>5.54</v>
      </c>
      <c r="E44" s="154">
        <v>6.48</v>
      </c>
      <c r="F44" s="154">
        <v>7.33</v>
      </c>
      <c r="G44" s="154">
        <v>8.7200000000000006</v>
      </c>
      <c r="H44" s="154">
        <v>10.18</v>
      </c>
      <c r="I44" s="154">
        <v>11.14</v>
      </c>
      <c r="J44" s="154">
        <v>10.35</v>
      </c>
      <c r="K44" s="154">
        <v>10.96</v>
      </c>
      <c r="L44" s="154">
        <v>10.02</v>
      </c>
      <c r="M44" s="154">
        <v>10.23</v>
      </c>
      <c r="N44" s="154"/>
      <c r="O44" s="154">
        <f t="shared" si="10"/>
        <v>5.5633333333333326</v>
      </c>
      <c r="P44" s="154">
        <f t="shared" si="8"/>
        <v>7.5100000000000007</v>
      </c>
      <c r="Q44" s="154">
        <f t="shared" si="9"/>
        <v>10.556666666666667</v>
      </c>
      <c r="R44" s="154">
        <f t="shared" si="11"/>
        <v>10.403333333333334</v>
      </c>
      <c r="S44" s="154"/>
      <c r="T44" s="154">
        <f t="shared" si="6"/>
        <v>8.5083333333333329</v>
      </c>
      <c r="U44" s="154">
        <f t="shared" si="7"/>
        <v>7.5275000000000007</v>
      </c>
    </row>
    <row r="45" spans="1:21" x14ac:dyDescent="0.2">
      <c r="A45" s="21">
        <v>2001</v>
      </c>
      <c r="B45" s="154">
        <v>10.63</v>
      </c>
      <c r="C45" s="154">
        <v>10.26</v>
      </c>
      <c r="D45" s="154">
        <v>9.64</v>
      </c>
      <c r="E45" s="154">
        <v>9.27</v>
      </c>
      <c r="F45" s="154">
        <v>9.9600000000000009</v>
      </c>
      <c r="G45" s="154">
        <v>9.8000000000000007</v>
      </c>
      <c r="H45" s="154">
        <v>9.48</v>
      </c>
      <c r="I45" s="154">
        <v>8.77</v>
      </c>
      <c r="J45" s="154">
        <v>8.6</v>
      </c>
      <c r="K45" s="154">
        <v>7.15</v>
      </c>
      <c r="L45" s="154">
        <v>7.8</v>
      </c>
      <c r="M45" s="154">
        <v>8.02</v>
      </c>
      <c r="N45" s="154"/>
      <c r="O45" s="154">
        <f t="shared" si="10"/>
        <v>10.176666666666668</v>
      </c>
      <c r="P45" s="154">
        <f t="shared" si="8"/>
        <v>9.6766666666666676</v>
      </c>
      <c r="Q45" s="154">
        <f t="shared" si="9"/>
        <v>8.9500000000000011</v>
      </c>
      <c r="R45" s="154">
        <f t="shared" si="11"/>
        <v>7.6566666666666663</v>
      </c>
      <c r="S45" s="154"/>
      <c r="T45" s="154">
        <f t="shared" si="6"/>
        <v>9.1150000000000002</v>
      </c>
      <c r="U45" s="154">
        <f t="shared" si="7"/>
        <v>9.8016666666666676</v>
      </c>
    </row>
    <row r="46" spans="1:21" x14ac:dyDescent="0.2">
      <c r="A46" s="21">
        <v>2002</v>
      </c>
      <c r="B46" s="154">
        <v>7.96</v>
      </c>
      <c r="C46" s="154">
        <v>6.81</v>
      </c>
      <c r="D46" s="154">
        <v>7.27</v>
      </c>
      <c r="E46" s="154">
        <v>7.12</v>
      </c>
      <c r="F46" s="154">
        <v>7.33</v>
      </c>
      <c r="G46" s="154">
        <v>7.07</v>
      </c>
      <c r="H46" s="154">
        <v>8.02</v>
      </c>
      <c r="I46" s="154">
        <v>7.86</v>
      </c>
      <c r="J46" s="154">
        <v>8.5399999999999991</v>
      </c>
      <c r="K46" s="154">
        <v>8.84</v>
      </c>
      <c r="L46" s="154">
        <v>8.8699999999999992</v>
      </c>
      <c r="M46" s="154">
        <v>8.81</v>
      </c>
      <c r="N46" s="154"/>
      <c r="O46" s="154">
        <f t="shared" si="10"/>
        <v>7.3466666666666667</v>
      </c>
      <c r="P46" s="154">
        <f t="shared" si="8"/>
        <v>7.1733333333333329</v>
      </c>
      <c r="Q46" s="154">
        <f t="shared" si="9"/>
        <v>8.1399999999999988</v>
      </c>
      <c r="R46" s="154">
        <f t="shared" si="11"/>
        <v>8.8400000000000016</v>
      </c>
      <c r="S46" s="154"/>
      <c r="T46" s="154">
        <f t="shared" si="6"/>
        <v>7.875</v>
      </c>
      <c r="U46" s="154">
        <f t="shared" ref="U46:U54" si="12">(R45+O46+P46+Q46)/4</f>
        <v>7.5791666666666657</v>
      </c>
    </row>
    <row r="47" spans="1:21" x14ac:dyDescent="0.2">
      <c r="A47" s="21">
        <v>2003</v>
      </c>
      <c r="B47" s="154">
        <v>8.56</v>
      </c>
      <c r="C47" s="154">
        <v>9.14</v>
      </c>
      <c r="D47" s="154">
        <v>8.5</v>
      </c>
      <c r="E47" s="154">
        <v>7.92</v>
      </c>
      <c r="F47" s="154">
        <v>7.41</v>
      </c>
      <c r="G47" s="154">
        <v>6.85</v>
      </c>
      <c r="H47" s="154">
        <v>7.18</v>
      </c>
      <c r="I47" s="154">
        <v>7.3</v>
      </c>
      <c r="J47" s="154">
        <v>6.7</v>
      </c>
      <c r="K47" s="154">
        <v>6.74</v>
      </c>
      <c r="L47" s="154">
        <v>6.83</v>
      </c>
      <c r="M47" s="154">
        <v>6.95</v>
      </c>
      <c r="N47" s="154"/>
      <c r="O47" s="154">
        <f t="shared" si="10"/>
        <v>8.7333333333333343</v>
      </c>
      <c r="P47" s="154">
        <f t="shared" si="8"/>
        <v>7.3933333333333335</v>
      </c>
      <c r="Q47" s="154">
        <f t="shared" si="9"/>
        <v>7.06</v>
      </c>
      <c r="R47" s="154">
        <f t="shared" si="11"/>
        <v>6.84</v>
      </c>
      <c r="S47" s="154"/>
      <c r="T47" s="154">
        <f t="shared" si="6"/>
        <v>7.5066666666666668</v>
      </c>
      <c r="U47" s="154">
        <f t="shared" si="12"/>
        <v>8.0066666666666677</v>
      </c>
    </row>
    <row r="48" spans="1:21" x14ac:dyDescent="0.2">
      <c r="A48" s="21">
        <v>2004</v>
      </c>
      <c r="B48" s="154">
        <v>6.42</v>
      </c>
      <c r="C48" s="154">
        <v>7.01</v>
      </c>
      <c r="D48" s="154">
        <v>8.23</v>
      </c>
      <c r="E48" s="154">
        <v>8.2100000000000009</v>
      </c>
      <c r="F48" s="154">
        <v>8.08</v>
      </c>
      <c r="G48" s="154">
        <v>8.41</v>
      </c>
      <c r="H48" s="154">
        <v>9.19</v>
      </c>
      <c r="I48" s="154">
        <v>8.99</v>
      </c>
      <c r="J48" s="154">
        <v>9.1</v>
      </c>
      <c r="K48" s="154">
        <v>9.84</v>
      </c>
      <c r="L48" s="154">
        <v>9.65</v>
      </c>
      <c r="M48" s="154">
        <v>10.19</v>
      </c>
      <c r="N48" s="154"/>
      <c r="O48" s="154">
        <f t="shared" si="10"/>
        <v>7.22</v>
      </c>
      <c r="P48" s="154">
        <f t="shared" si="8"/>
        <v>8.2333333333333325</v>
      </c>
      <c r="Q48" s="154">
        <f t="shared" si="9"/>
        <v>9.0933333333333337</v>
      </c>
      <c r="R48" s="154">
        <f t="shared" si="11"/>
        <v>9.8933333333333326</v>
      </c>
      <c r="S48" s="154"/>
      <c r="T48" s="154">
        <f t="shared" si="6"/>
        <v>8.61</v>
      </c>
      <c r="U48" s="154">
        <f t="shared" si="12"/>
        <v>7.8466666666666658</v>
      </c>
    </row>
    <row r="49" spans="1:21" x14ac:dyDescent="0.2">
      <c r="A49" s="21">
        <v>2005</v>
      </c>
      <c r="B49" s="154">
        <v>10.33</v>
      </c>
      <c r="C49" s="154">
        <v>10.51</v>
      </c>
      <c r="D49" s="154">
        <v>10.57</v>
      </c>
      <c r="E49" s="154">
        <v>10.19</v>
      </c>
      <c r="F49" s="154">
        <v>10.23</v>
      </c>
      <c r="G49" s="154">
        <v>10.45</v>
      </c>
      <c r="H49" s="154">
        <v>10.89</v>
      </c>
      <c r="I49" s="154">
        <v>11.09</v>
      </c>
      <c r="J49" s="154">
        <v>11.59</v>
      </c>
      <c r="K49" s="154">
        <v>12.4</v>
      </c>
      <c r="L49" s="154">
        <v>12.86</v>
      </c>
      <c r="M49" s="154">
        <v>15.09</v>
      </c>
      <c r="N49" s="154"/>
      <c r="O49" s="154">
        <f t="shared" si="10"/>
        <v>10.47</v>
      </c>
      <c r="P49" s="154">
        <f t="shared" si="8"/>
        <v>10.290000000000001</v>
      </c>
      <c r="Q49" s="154">
        <f t="shared" si="9"/>
        <v>11.19</v>
      </c>
      <c r="R49" s="154">
        <f t="shared" si="11"/>
        <v>13.449999999999998</v>
      </c>
      <c r="S49" s="154"/>
      <c r="T49" s="154">
        <f t="shared" ref="T49:T54" si="13">AVERAGE(O49:R49)</f>
        <v>11.35</v>
      </c>
      <c r="U49" s="154">
        <f t="shared" si="12"/>
        <v>10.460833333333333</v>
      </c>
    </row>
    <row r="50" spans="1:21" x14ac:dyDescent="0.2">
      <c r="A50" s="21">
        <v>2006</v>
      </c>
      <c r="B50" s="154">
        <v>17.27</v>
      </c>
      <c r="C50" s="154">
        <v>18.93</v>
      </c>
      <c r="D50" s="154">
        <v>18.010000000000002</v>
      </c>
      <c r="E50" s="154">
        <v>18.21</v>
      </c>
      <c r="F50" s="154">
        <v>17.829999999999998</v>
      </c>
      <c r="G50" s="154">
        <v>16.190000000000001</v>
      </c>
      <c r="H50" s="154">
        <v>16.61</v>
      </c>
      <c r="I50" s="154">
        <v>13.58</v>
      </c>
      <c r="J50" s="154">
        <v>12.42</v>
      </c>
      <c r="K50" s="154">
        <v>12.09</v>
      </c>
      <c r="L50" s="154">
        <v>12.38</v>
      </c>
      <c r="M50" s="154">
        <v>12.47</v>
      </c>
      <c r="N50" s="154"/>
      <c r="O50" s="154">
        <f t="shared" si="10"/>
        <v>18.070000000000004</v>
      </c>
      <c r="P50" s="154">
        <f t="shared" si="8"/>
        <v>17.41</v>
      </c>
      <c r="Q50" s="154">
        <f t="shared" si="9"/>
        <v>14.203333333333333</v>
      </c>
      <c r="R50" s="154">
        <f t="shared" si="11"/>
        <v>12.313333333333333</v>
      </c>
      <c r="S50" s="154"/>
      <c r="T50" s="154">
        <f t="shared" si="13"/>
        <v>15.499166666666667</v>
      </c>
      <c r="U50" s="154">
        <f t="shared" si="12"/>
        <v>15.783333333333335</v>
      </c>
    </row>
    <row r="51" spans="1:21" x14ac:dyDescent="0.2">
      <c r="A51" s="21">
        <v>2007</v>
      </c>
      <c r="B51" s="154">
        <v>11.85</v>
      </c>
      <c r="C51" s="154">
        <v>11.63</v>
      </c>
      <c r="D51" s="154">
        <v>11.44</v>
      </c>
      <c r="E51" s="154">
        <v>10.85</v>
      </c>
      <c r="F51" s="154">
        <v>10.78</v>
      </c>
      <c r="G51" s="154">
        <v>11.05</v>
      </c>
      <c r="H51" s="154">
        <v>12.18</v>
      </c>
      <c r="I51" s="154">
        <v>11.66</v>
      </c>
      <c r="J51" s="154">
        <v>11.61</v>
      </c>
      <c r="K51" s="154">
        <v>11.86</v>
      </c>
      <c r="L51" s="154">
        <v>11.83</v>
      </c>
      <c r="M51" s="154">
        <v>12.47</v>
      </c>
      <c r="N51" s="154"/>
      <c r="O51" s="154">
        <f t="shared" si="10"/>
        <v>11.64</v>
      </c>
      <c r="P51" s="154">
        <f t="shared" si="8"/>
        <v>10.893333333333333</v>
      </c>
      <c r="Q51" s="154">
        <f t="shared" si="9"/>
        <v>11.816666666666668</v>
      </c>
      <c r="R51" s="154">
        <f t="shared" si="11"/>
        <v>12.053333333333333</v>
      </c>
      <c r="S51" s="154"/>
      <c r="T51" s="154">
        <f t="shared" si="13"/>
        <v>11.600833333333334</v>
      </c>
      <c r="U51" s="154">
        <f t="shared" si="12"/>
        <v>11.665833333333333</v>
      </c>
    </row>
    <row r="52" spans="1:21" x14ac:dyDescent="0.2">
      <c r="A52" s="21">
        <v>2008</v>
      </c>
      <c r="B52" s="154">
        <v>13.75</v>
      </c>
      <c r="C52" s="154">
        <v>15.157000000000002</v>
      </c>
      <c r="D52" s="154">
        <v>14.6</v>
      </c>
      <c r="E52" s="154">
        <v>13.68</v>
      </c>
      <c r="F52" s="154">
        <v>12.23</v>
      </c>
      <c r="G52" s="154">
        <v>13.29</v>
      </c>
      <c r="H52" s="154">
        <v>14.9</v>
      </c>
      <c r="I52" s="154">
        <v>15.58</v>
      </c>
      <c r="J52" s="154">
        <v>14.74</v>
      </c>
      <c r="K52" s="154">
        <v>12.99</v>
      </c>
      <c r="L52" s="154">
        <v>12.87</v>
      </c>
      <c r="M52" s="154">
        <v>12.31</v>
      </c>
      <c r="N52" s="154"/>
      <c r="O52" s="154">
        <f t="shared" si="10"/>
        <v>14.502333333333334</v>
      </c>
      <c r="P52" s="154">
        <f t="shared" si="8"/>
        <v>13.066666666666668</v>
      </c>
      <c r="Q52" s="154">
        <f t="shared" si="9"/>
        <v>15.073333333333332</v>
      </c>
      <c r="R52" s="154">
        <f t="shared" si="11"/>
        <v>12.723333333333334</v>
      </c>
      <c r="S52" s="154"/>
      <c r="T52" s="154">
        <f t="shared" si="13"/>
        <v>13.841416666666667</v>
      </c>
      <c r="U52" s="154">
        <f t="shared" si="12"/>
        <v>13.673916666666667</v>
      </c>
    </row>
    <row r="53" spans="1:21" x14ac:dyDescent="0.2">
      <c r="A53" s="21">
        <v>2009</v>
      </c>
      <c r="B53" s="154">
        <v>13.09</v>
      </c>
      <c r="C53" s="154">
        <v>13.9</v>
      </c>
      <c r="D53" s="154">
        <v>13.83</v>
      </c>
      <c r="E53" s="154">
        <v>14.43</v>
      </c>
      <c r="F53" s="154">
        <v>16.89</v>
      </c>
      <c r="G53" s="154">
        <v>16.940000000000001</v>
      </c>
      <c r="H53" s="154">
        <v>18.57</v>
      </c>
      <c r="I53" s="154">
        <v>22.37</v>
      </c>
      <c r="J53" s="154">
        <v>23.11</v>
      </c>
      <c r="K53" s="154">
        <v>23.22</v>
      </c>
      <c r="L53" s="154">
        <v>22.96</v>
      </c>
      <c r="M53" s="154">
        <v>25.28</v>
      </c>
      <c r="N53" s="154"/>
      <c r="O53" s="154">
        <f t="shared" si="10"/>
        <v>13.606666666666667</v>
      </c>
      <c r="P53" s="154">
        <f t="shared" si="8"/>
        <v>16.08666666666667</v>
      </c>
      <c r="Q53" s="154">
        <f t="shared" si="9"/>
        <v>21.349999999999998</v>
      </c>
      <c r="R53" s="154">
        <f t="shared" si="11"/>
        <v>23.820000000000004</v>
      </c>
      <c r="S53" s="154"/>
      <c r="T53" s="154">
        <f t="shared" si="13"/>
        <v>18.715833333333336</v>
      </c>
      <c r="U53" s="154">
        <f t="shared" si="12"/>
        <v>15.941666666666666</v>
      </c>
    </row>
    <row r="54" spans="1:21" x14ac:dyDescent="0.2">
      <c r="A54" s="21">
        <v>2010</v>
      </c>
      <c r="B54" s="154">
        <v>28.94</v>
      </c>
      <c r="C54" s="154">
        <v>27.29</v>
      </c>
      <c r="D54" s="154">
        <v>21.36</v>
      </c>
      <c r="E54" s="154">
        <v>19.87</v>
      </c>
      <c r="F54" s="154">
        <v>19.59</v>
      </c>
      <c r="G54" s="154">
        <v>21.24</v>
      </c>
      <c r="H54" s="154">
        <v>23.42</v>
      </c>
      <c r="I54" s="154">
        <v>25.09</v>
      </c>
      <c r="J54" s="154">
        <v>31.19</v>
      </c>
      <c r="K54" s="154">
        <v>34.799999999999997</v>
      </c>
      <c r="L54" s="154">
        <v>35.44</v>
      </c>
      <c r="M54" s="154">
        <v>36.1</v>
      </c>
      <c r="N54" s="154"/>
      <c r="O54" s="154">
        <f t="shared" si="10"/>
        <v>25.863333333333333</v>
      </c>
      <c r="P54" s="154">
        <f t="shared" si="8"/>
        <v>20.233333333333334</v>
      </c>
      <c r="Q54" s="154">
        <f t="shared" si="9"/>
        <v>26.566666666666666</v>
      </c>
      <c r="R54" s="154">
        <f t="shared" si="11"/>
        <v>35.446666666666665</v>
      </c>
      <c r="S54" s="154"/>
      <c r="T54" s="154">
        <f t="shared" si="13"/>
        <v>27.027499999999996</v>
      </c>
      <c r="U54" s="154">
        <f t="shared" si="12"/>
        <v>24.120833333333334</v>
      </c>
    </row>
    <row r="55" spans="1:21" s="2" customFormat="1" x14ac:dyDescent="0.2">
      <c r="A55" s="24">
        <v>2011</v>
      </c>
      <c r="B55" s="149">
        <v>36.11</v>
      </c>
      <c r="C55" s="149">
        <v>35.01</v>
      </c>
      <c r="D55" s="149">
        <v>33.22</v>
      </c>
      <c r="E55" s="149">
        <v>29.35</v>
      </c>
      <c r="F55" s="149">
        <v>26.64</v>
      </c>
      <c r="G55" s="149">
        <v>29.75</v>
      </c>
      <c r="H55" s="149" t="s">
        <v>23</v>
      </c>
      <c r="I55" s="149" t="s">
        <v>23</v>
      </c>
      <c r="J55" s="149" t="s">
        <v>23</v>
      </c>
      <c r="K55" s="149" t="s">
        <v>23</v>
      </c>
      <c r="L55" s="149" t="s">
        <v>23</v>
      </c>
      <c r="M55" s="149" t="s">
        <v>23</v>
      </c>
      <c r="N55" s="149"/>
      <c r="O55" s="149">
        <f t="shared" si="10"/>
        <v>34.78</v>
      </c>
      <c r="P55" s="149">
        <f t="shared" si="8"/>
        <v>28.580000000000002</v>
      </c>
      <c r="Q55" s="149" t="s">
        <v>23</v>
      </c>
      <c r="R55" s="149" t="s">
        <v>23</v>
      </c>
      <c r="S55" s="149"/>
      <c r="T55" s="149" t="s">
        <v>23</v>
      </c>
      <c r="U55" s="149" t="s">
        <v>23</v>
      </c>
    </row>
    <row r="56" spans="1:21" x14ac:dyDescent="0.2">
      <c r="A56" s="9" t="s">
        <v>295</v>
      </c>
    </row>
    <row r="57" spans="1:21" x14ac:dyDescent="0.2">
      <c r="A57" s="9" t="s">
        <v>358</v>
      </c>
    </row>
    <row r="58" spans="1:21" x14ac:dyDescent="0.2">
      <c r="A58" s="4" t="s">
        <v>384</v>
      </c>
      <c r="B58" s="20"/>
      <c r="C58" s="20"/>
      <c r="D58" s="20"/>
      <c r="E58" s="20"/>
      <c r="F58" s="20"/>
      <c r="G58" s="20"/>
      <c r="H58" s="20"/>
      <c r="I58" s="20"/>
      <c r="J58" s="20"/>
      <c r="K58" s="20"/>
      <c r="L58" s="20"/>
      <c r="M58" s="20"/>
      <c r="N58" s="20"/>
      <c r="O58" s="20"/>
      <c r="P58" s="20"/>
      <c r="Q58" s="20"/>
      <c r="R58" s="20"/>
      <c r="S58" s="20"/>
      <c r="T58" s="20"/>
      <c r="U58" s="20"/>
    </row>
    <row r="59" spans="1:21" x14ac:dyDescent="0.2">
      <c r="A59" s="21" t="s">
        <v>320</v>
      </c>
      <c r="B59" s="20"/>
      <c r="C59" s="20"/>
      <c r="D59" s="20"/>
      <c r="E59" s="20"/>
      <c r="F59" s="20"/>
      <c r="G59" s="20"/>
      <c r="H59" s="20"/>
      <c r="I59" s="20"/>
      <c r="J59" s="20"/>
      <c r="K59" s="20"/>
      <c r="L59" s="20"/>
      <c r="M59" s="20"/>
      <c r="N59" s="20"/>
      <c r="O59" s="20"/>
      <c r="P59" s="20"/>
      <c r="Q59" s="20"/>
      <c r="R59" s="20"/>
      <c r="S59" s="20"/>
      <c r="T59" s="20"/>
      <c r="U59" s="20"/>
    </row>
    <row r="60" spans="1:21" x14ac:dyDescent="0.2">
      <c r="A60" s="9" t="s">
        <v>327</v>
      </c>
    </row>
    <row r="61" spans="1:21" x14ac:dyDescent="0.2">
      <c r="A61" s="9" t="s">
        <v>270</v>
      </c>
      <c r="H61" s="4" t="s">
        <v>96</v>
      </c>
    </row>
  </sheetData>
  <pageMargins left="0.75" right="0.75" top="1" bottom="1" header="0.5" footer="0.5"/>
  <pageSetup scale="61" orientation="landscape" r:id="rId1"/>
  <headerFooter alignWithMargins="0"/>
  <ignoredErrors>
    <ignoredError sqref="A4:A55" numberStoredAsText="1"/>
    <ignoredError sqref="O16:R4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6C57C-1F29-44D7-8A61-6AFD90850E7C}">
  <sheetPr codeName="Sheet4"/>
  <dimension ref="A1:U50"/>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RowHeight="11.25" x14ac:dyDescent="0.2"/>
  <cols>
    <col min="1" max="1" width="7.7109375" style="126" customWidth="1"/>
    <col min="2" max="12" width="9.140625" style="126"/>
    <col min="13" max="13" width="9.140625" style="126" customWidth="1"/>
    <col min="14" max="14" width="0.85546875" style="126" customWidth="1"/>
    <col min="15" max="18" width="9.140625" style="126"/>
    <col min="19" max="19" width="0.85546875" style="126" customWidth="1"/>
    <col min="20" max="256" width="9.140625" style="126"/>
    <col min="257" max="257" width="7.7109375" style="126" customWidth="1"/>
    <col min="258" max="269" width="9.140625" style="126"/>
    <col min="270" max="270" width="0" style="126" hidden="1" customWidth="1"/>
    <col min="271" max="274" width="9.140625" style="126"/>
    <col min="275" max="275" width="0" style="126" hidden="1" customWidth="1"/>
    <col min="276" max="512" width="9.140625" style="126"/>
    <col min="513" max="513" width="7.7109375" style="126" customWidth="1"/>
    <col min="514" max="525" width="9.140625" style="126"/>
    <col min="526" max="526" width="0" style="126" hidden="1" customWidth="1"/>
    <col min="527" max="530" width="9.140625" style="126"/>
    <col min="531" max="531" width="0" style="126" hidden="1" customWidth="1"/>
    <col min="532" max="768" width="9.140625" style="126"/>
    <col min="769" max="769" width="7.7109375" style="126" customWidth="1"/>
    <col min="770" max="781" width="9.140625" style="126"/>
    <col min="782" max="782" width="0" style="126" hidden="1" customWidth="1"/>
    <col min="783" max="786" width="9.140625" style="126"/>
    <col min="787" max="787" width="0" style="126" hidden="1" customWidth="1"/>
    <col min="788" max="1024" width="9.140625" style="126"/>
    <col min="1025" max="1025" width="7.7109375" style="126" customWidth="1"/>
    <col min="1026" max="1037" width="9.140625" style="126"/>
    <col min="1038" max="1038" width="0" style="126" hidden="1" customWidth="1"/>
    <col min="1039" max="1042" width="9.140625" style="126"/>
    <col min="1043" max="1043" width="0" style="126" hidden="1" customWidth="1"/>
    <col min="1044" max="1280" width="9.140625" style="126"/>
    <col min="1281" max="1281" width="7.7109375" style="126" customWidth="1"/>
    <col min="1282" max="1293" width="9.140625" style="126"/>
    <col min="1294" max="1294" width="0" style="126" hidden="1" customWidth="1"/>
    <col min="1295" max="1298" width="9.140625" style="126"/>
    <col min="1299" max="1299" width="0" style="126" hidden="1" customWidth="1"/>
    <col min="1300" max="1536" width="9.140625" style="126"/>
    <col min="1537" max="1537" width="7.7109375" style="126" customWidth="1"/>
    <col min="1538" max="1549" width="9.140625" style="126"/>
    <col min="1550" max="1550" width="0" style="126" hidden="1" customWidth="1"/>
    <col min="1551" max="1554" width="9.140625" style="126"/>
    <col min="1555" max="1555" width="0" style="126" hidden="1" customWidth="1"/>
    <col min="1556" max="1792" width="9.140625" style="126"/>
    <col min="1793" max="1793" width="7.7109375" style="126" customWidth="1"/>
    <col min="1794" max="1805" width="9.140625" style="126"/>
    <col min="1806" max="1806" width="0" style="126" hidden="1" customWidth="1"/>
    <col min="1807" max="1810" width="9.140625" style="126"/>
    <col min="1811" max="1811" width="0" style="126" hidden="1" customWidth="1"/>
    <col min="1812" max="2048" width="9.140625" style="126"/>
    <col min="2049" max="2049" width="7.7109375" style="126" customWidth="1"/>
    <col min="2050" max="2061" width="9.140625" style="126"/>
    <col min="2062" max="2062" width="0" style="126" hidden="1" customWidth="1"/>
    <col min="2063" max="2066" width="9.140625" style="126"/>
    <col min="2067" max="2067" width="0" style="126" hidden="1" customWidth="1"/>
    <col min="2068" max="2304" width="9.140625" style="126"/>
    <col min="2305" max="2305" width="7.7109375" style="126" customWidth="1"/>
    <col min="2306" max="2317" width="9.140625" style="126"/>
    <col min="2318" max="2318" width="0" style="126" hidden="1" customWidth="1"/>
    <col min="2319" max="2322" width="9.140625" style="126"/>
    <col min="2323" max="2323" width="0" style="126" hidden="1" customWidth="1"/>
    <col min="2324" max="2560" width="9.140625" style="126"/>
    <col min="2561" max="2561" width="7.7109375" style="126" customWidth="1"/>
    <col min="2562" max="2573" width="9.140625" style="126"/>
    <col min="2574" max="2574" width="0" style="126" hidden="1" customWidth="1"/>
    <col min="2575" max="2578" width="9.140625" style="126"/>
    <col min="2579" max="2579" width="0" style="126" hidden="1" customWidth="1"/>
    <col min="2580" max="2816" width="9.140625" style="126"/>
    <col min="2817" max="2817" width="7.7109375" style="126" customWidth="1"/>
    <col min="2818" max="2829" width="9.140625" style="126"/>
    <col min="2830" max="2830" width="0" style="126" hidden="1" customWidth="1"/>
    <col min="2831" max="2834" width="9.140625" style="126"/>
    <col min="2835" max="2835" width="0" style="126" hidden="1" customWidth="1"/>
    <col min="2836" max="3072" width="9.140625" style="126"/>
    <col min="3073" max="3073" width="7.7109375" style="126" customWidth="1"/>
    <col min="3074" max="3085" width="9.140625" style="126"/>
    <col min="3086" max="3086" width="0" style="126" hidden="1" customWidth="1"/>
    <col min="3087" max="3090" width="9.140625" style="126"/>
    <col min="3091" max="3091" width="0" style="126" hidden="1" customWidth="1"/>
    <col min="3092" max="3328" width="9.140625" style="126"/>
    <col min="3329" max="3329" width="7.7109375" style="126" customWidth="1"/>
    <col min="3330" max="3341" width="9.140625" style="126"/>
    <col min="3342" max="3342" width="0" style="126" hidden="1" customWidth="1"/>
    <col min="3343" max="3346" width="9.140625" style="126"/>
    <col min="3347" max="3347" width="0" style="126" hidden="1" customWidth="1"/>
    <col min="3348" max="3584" width="9.140625" style="126"/>
    <col min="3585" max="3585" width="7.7109375" style="126" customWidth="1"/>
    <col min="3586" max="3597" width="9.140625" style="126"/>
    <col min="3598" max="3598" width="0" style="126" hidden="1" customWidth="1"/>
    <col min="3599" max="3602" width="9.140625" style="126"/>
    <col min="3603" max="3603" width="0" style="126" hidden="1" customWidth="1"/>
    <col min="3604" max="3840" width="9.140625" style="126"/>
    <col min="3841" max="3841" width="7.7109375" style="126" customWidth="1"/>
    <col min="3842" max="3853" width="9.140625" style="126"/>
    <col min="3854" max="3854" width="0" style="126" hidden="1" customWidth="1"/>
    <col min="3855" max="3858" width="9.140625" style="126"/>
    <col min="3859" max="3859" width="0" style="126" hidden="1" customWidth="1"/>
    <col min="3860" max="4096" width="9.140625" style="126"/>
    <col min="4097" max="4097" width="7.7109375" style="126" customWidth="1"/>
    <col min="4098" max="4109" width="9.140625" style="126"/>
    <col min="4110" max="4110" width="0" style="126" hidden="1" customWidth="1"/>
    <col min="4111" max="4114" width="9.140625" style="126"/>
    <col min="4115" max="4115" width="0" style="126" hidden="1" customWidth="1"/>
    <col min="4116" max="4352" width="9.140625" style="126"/>
    <col min="4353" max="4353" width="7.7109375" style="126" customWidth="1"/>
    <col min="4354" max="4365" width="9.140625" style="126"/>
    <col min="4366" max="4366" width="0" style="126" hidden="1" customWidth="1"/>
    <col min="4367" max="4370" width="9.140625" style="126"/>
    <col min="4371" max="4371" width="0" style="126" hidden="1" customWidth="1"/>
    <col min="4372" max="4608" width="9.140625" style="126"/>
    <col min="4609" max="4609" width="7.7109375" style="126" customWidth="1"/>
    <col min="4610" max="4621" width="9.140625" style="126"/>
    <col min="4622" max="4622" width="0" style="126" hidden="1" customWidth="1"/>
    <col min="4623" max="4626" width="9.140625" style="126"/>
    <col min="4627" max="4627" width="0" style="126" hidden="1" customWidth="1"/>
    <col min="4628" max="4864" width="9.140625" style="126"/>
    <col min="4865" max="4865" width="7.7109375" style="126" customWidth="1"/>
    <col min="4866" max="4877" width="9.140625" style="126"/>
    <col min="4878" max="4878" width="0" style="126" hidden="1" customWidth="1"/>
    <col min="4879" max="4882" width="9.140625" style="126"/>
    <col min="4883" max="4883" width="0" style="126" hidden="1" customWidth="1"/>
    <col min="4884" max="5120" width="9.140625" style="126"/>
    <col min="5121" max="5121" width="7.7109375" style="126" customWidth="1"/>
    <col min="5122" max="5133" width="9.140625" style="126"/>
    <col min="5134" max="5134" width="0" style="126" hidden="1" customWidth="1"/>
    <col min="5135" max="5138" width="9.140625" style="126"/>
    <col min="5139" max="5139" width="0" style="126" hidden="1" customWidth="1"/>
    <col min="5140" max="5376" width="9.140625" style="126"/>
    <col min="5377" max="5377" width="7.7109375" style="126" customWidth="1"/>
    <col min="5378" max="5389" width="9.140625" style="126"/>
    <col min="5390" max="5390" width="0" style="126" hidden="1" customWidth="1"/>
    <col min="5391" max="5394" width="9.140625" style="126"/>
    <col min="5395" max="5395" width="0" style="126" hidden="1" customWidth="1"/>
    <col min="5396" max="5632" width="9.140625" style="126"/>
    <col min="5633" max="5633" width="7.7109375" style="126" customWidth="1"/>
    <col min="5634" max="5645" width="9.140625" style="126"/>
    <col min="5646" max="5646" width="0" style="126" hidden="1" customWidth="1"/>
    <col min="5647" max="5650" width="9.140625" style="126"/>
    <col min="5651" max="5651" width="0" style="126" hidden="1" customWidth="1"/>
    <col min="5652" max="5888" width="9.140625" style="126"/>
    <col min="5889" max="5889" width="7.7109375" style="126" customWidth="1"/>
    <col min="5890" max="5901" width="9.140625" style="126"/>
    <col min="5902" max="5902" width="0" style="126" hidden="1" customWidth="1"/>
    <col min="5903" max="5906" width="9.140625" style="126"/>
    <col min="5907" max="5907" width="0" style="126" hidden="1" customWidth="1"/>
    <col min="5908" max="6144" width="9.140625" style="126"/>
    <col min="6145" max="6145" width="7.7109375" style="126" customWidth="1"/>
    <col min="6146" max="6157" width="9.140625" style="126"/>
    <col min="6158" max="6158" width="0" style="126" hidden="1" customWidth="1"/>
    <col min="6159" max="6162" width="9.140625" style="126"/>
    <col min="6163" max="6163" width="0" style="126" hidden="1" customWidth="1"/>
    <col min="6164" max="6400" width="9.140625" style="126"/>
    <col min="6401" max="6401" width="7.7109375" style="126" customWidth="1"/>
    <col min="6402" max="6413" width="9.140625" style="126"/>
    <col min="6414" max="6414" width="0" style="126" hidden="1" customWidth="1"/>
    <col min="6415" max="6418" width="9.140625" style="126"/>
    <col min="6419" max="6419" width="0" style="126" hidden="1" customWidth="1"/>
    <col min="6420" max="6656" width="9.140625" style="126"/>
    <col min="6657" max="6657" width="7.7109375" style="126" customWidth="1"/>
    <col min="6658" max="6669" width="9.140625" style="126"/>
    <col min="6670" max="6670" width="0" style="126" hidden="1" customWidth="1"/>
    <col min="6671" max="6674" width="9.140625" style="126"/>
    <col min="6675" max="6675" width="0" style="126" hidden="1" customWidth="1"/>
    <col min="6676" max="6912" width="9.140625" style="126"/>
    <col min="6913" max="6913" width="7.7109375" style="126" customWidth="1"/>
    <col min="6914" max="6925" width="9.140625" style="126"/>
    <col min="6926" max="6926" width="0" style="126" hidden="1" customWidth="1"/>
    <col min="6927" max="6930" width="9.140625" style="126"/>
    <col min="6931" max="6931" width="0" style="126" hidden="1" customWidth="1"/>
    <col min="6932" max="7168" width="9.140625" style="126"/>
    <col min="7169" max="7169" width="7.7109375" style="126" customWidth="1"/>
    <col min="7170" max="7181" width="9.140625" style="126"/>
    <col min="7182" max="7182" width="0" style="126" hidden="1" customWidth="1"/>
    <col min="7183" max="7186" width="9.140625" style="126"/>
    <col min="7187" max="7187" width="0" style="126" hidden="1" customWidth="1"/>
    <col min="7188" max="7424" width="9.140625" style="126"/>
    <col min="7425" max="7425" width="7.7109375" style="126" customWidth="1"/>
    <col min="7426" max="7437" width="9.140625" style="126"/>
    <col min="7438" max="7438" width="0" style="126" hidden="1" customWidth="1"/>
    <col min="7439" max="7442" width="9.140625" style="126"/>
    <col min="7443" max="7443" width="0" style="126" hidden="1" customWidth="1"/>
    <col min="7444" max="7680" width="9.140625" style="126"/>
    <col min="7681" max="7681" width="7.7109375" style="126" customWidth="1"/>
    <col min="7682" max="7693" width="9.140625" style="126"/>
    <col min="7694" max="7694" width="0" style="126" hidden="1" customWidth="1"/>
    <col min="7695" max="7698" width="9.140625" style="126"/>
    <col min="7699" max="7699" width="0" style="126" hidden="1" customWidth="1"/>
    <col min="7700" max="7936" width="9.140625" style="126"/>
    <col min="7937" max="7937" width="7.7109375" style="126" customWidth="1"/>
    <col min="7938" max="7949" width="9.140625" style="126"/>
    <col min="7950" max="7950" width="0" style="126" hidden="1" customWidth="1"/>
    <col min="7951" max="7954" width="9.140625" style="126"/>
    <col min="7955" max="7955" width="0" style="126" hidden="1" customWidth="1"/>
    <col min="7956" max="8192" width="9.140625" style="126"/>
    <col min="8193" max="8193" width="7.7109375" style="126" customWidth="1"/>
    <col min="8194" max="8205" width="9.140625" style="126"/>
    <col min="8206" max="8206" width="0" style="126" hidden="1" customWidth="1"/>
    <col min="8207" max="8210" width="9.140625" style="126"/>
    <col min="8211" max="8211" width="0" style="126" hidden="1" customWidth="1"/>
    <col min="8212" max="8448" width="9.140625" style="126"/>
    <col min="8449" max="8449" width="7.7109375" style="126" customWidth="1"/>
    <col min="8450" max="8461" width="9.140625" style="126"/>
    <col min="8462" max="8462" width="0" style="126" hidden="1" customWidth="1"/>
    <col min="8463" max="8466" width="9.140625" style="126"/>
    <col min="8467" max="8467" width="0" style="126" hidden="1" customWidth="1"/>
    <col min="8468" max="8704" width="9.140625" style="126"/>
    <col min="8705" max="8705" width="7.7109375" style="126" customWidth="1"/>
    <col min="8706" max="8717" width="9.140625" style="126"/>
    <col min="8718" max="8718" width="0" style="126" hidden="1" customWidth="1"/>
    <col min="8719" max="8722" width="9.140625" style="126"/>
    <col min="8723" max="8723" width="0" style="126" hidden="1" customWidth="1"/>
    <col min="8724" max="8960" width="9.140625" style="126"/>
    <col min="8961" max="8961" width="7.7109375" style="126" customWidth="1"/>
    <col min="8962" max="8973" width="9.140625" style="126"/>
    <col min="8974" max="8974" width="0" style="126" hidden="1" customWidth="1"/>
    <col min="8975" max="8978" width="9.140625" style="126"/>
    <col min="8979" max="8979" width="0" style="126" hidden="1" customWidth="1"/>
    <col min="8980" max="9216" width="9.140625" style="126"/>
    <col min="9217" max="9217" width="7.7109375" style="126" customWidth="1"/>
    <col min="9218" max="9229" width="9.140625" style="126"/>
    <col min="9230" max="9230" width="0" style="126" hidden="1" customWidth="1"/>
    <col min="9231" max="9234" width="9.140625" style="126"/>
    <col min="9235" max="9235" width="0" style="126" hidden="1" customWidth="1"/>
    <col min="9236" max="9472" width="9.140625" style="126"/>
    <col min="9473" max="9473" width="7.7109375" style="126" customWidth="1"/>
    <col min="9474" max="9485" width="9.140625" style="126"/>
    <col min="9486" max="9486" width="0" style="126" hidden="1" customWidth="1"/>
    <col min="9487" max="9490" width="9.140625" style="126"/>
    <col min="9491" max="9491" width="0" style="126" hidden="1" customWidth="1"/>
    <col min="9492" max="9728" width="9.140625" style="126"/>
    <col min="9729" max="9729" width="7.7109375" style="126" customWidth="1"/>
    <col min="9730" max="9741" width="9.140625" style="126"/>
    <col min="9742" max="9742" width="0" style="126" hidden="1" customWidth="1"/>
    <col min="9743" max="9746" width="9.140625" style="126"/>
    <col min="9747" max="9747" width="0" style="126" hidden="1" customWidth="1"/>
    <col min="9748" max="9984" width="9.140625" style="126"/>
    <col min="9985" max="9985" width="7.7109375" style="126" customWidth="1"/>
    <col min="9986" max="9997" width="9.140625" style="126"/>
    <col min="9998" max="9998" width="0" style="126" hidden="1" customWidth="1"/>
    <col min="9999" max="10002" width="9.140625" style="126"/>
    <col min="10003" max="10003" width="0" style="126" hidden="1" customWidth="1"/>
    <col min="10004" max="10240" width="9.140625" style="126"/>
    <col min="10241" max="10241" width="7.7109375" style="126" customWidth="1"/>
    <col min="10242" max="10253" width="9.140625" style="126"/>
    <col min="10254" max="10254" width="0" style="126" hidden="1" customWidth="1"/>
    <col min="10255" max="10258" width="9.140625" style="126"/>
    <col min="10259" max="10259" width="0" style="126" hidden="1" customWidth="1"/>
    <col min="10260" max="10496" width="9.140625" style="126"/>
    <col min="10497" max="10497" width="7.7109375" style="126" customWidth="1"/>
    <col min="10498" max="10509" width="9.140625" style="126"/>
    <col min="10510" max="10510" width="0" style="126" hidden="1" customWidth="1"/>
    <col min="10511" max="10514" width="9.140625" style="126"/>
    <col min="10515" max="10515" width="0" style="126" hidden="1" customWidth="1"/>
    <col min="10516" max="10752" width="9.140625" style="126"/>
    <col min="10753" max="10753" width="7.7109375" style="126" customWidth="1"/>
    <col min="10754" max="10765" width="9.140625" style="126"/>
    <col min="10766" max="10766" width="0" style="126" hidden="1" customWidth="1"/>
    <col min="10767" max="10770" width="9.140625" style="126"/>
    <col min="10771" max="10771" width="0" style="126" hidden="1" customWidth="1"/>
    <col min="10772" max="11008" width="9.140625" style="126"/>
    <col min="11009" max="11009" width="7.7109375" style="126" customWidth="1"/>
    <col min="11010" max="11021" width="9.140625" style="126"/>
    <col min="11022" max="11022" width="0" style="126" hidden="1" customWidth="1"/>
    <col min="11023" max="11026" width="9.140625" style="126"/>
    <col min="11027" max="11027" width="0" style="126" hidden="1" customWidth="1"/>
    <col min="11028" max="11264" width="9.140625" style="126"/>
    <col min="11265" max="11265" width="7.7109375" style="126" customWidth="1"/>
    <col min="11266" max="11277" width="9.140625" style="126"/>
    <col min="11278" max="11278" width="0" style="126" hidden="1" customWidth="1"/>
    <col min="11279" max="11282" width="9.140625" style="126"/>
    <col min="11283" max="11283" width="0" style="126" hidden="1" customWidth="1"/>
    <col min="11284" max="11520" width="9.140625" style="126"/>
    <col min="11521" max="11521" width="7.7109375" style="126" customWidth="1"/>
    <col min="11522" max="11533" width="9.140625" style="126"/>
    <col min="11534" max="11534" width="0" style="126" hidden="1" customWidth="1"/>
    <col min="11535" max="11538" width="9.140625" style="126"/>
    <col min="11539" max="11539" width="0" style="126" hidden="1" customWidth="1"/>
    <col min="11540" max="11776" width="9.140625" style="126"/>
    <col min="11777" max="11777" width="7.7109375" style="126" customWidth="1"/>
    <col min="11778" max="11789" width="9.140625" style="126"/>
    <col min="11790" max="11790" width="0" style="126" hidden="1" customWidth="1"/>
    <col min="11791" max="11794" width="9.140625" style="126"/>
    <col min="11795" max="11795" width="0" style="126" hidden="1" customWidth="1"/>
    <col min="11796" max="12032" width="9.140625" style="126"/>
    <col min="12033" max="12033" width="7.7109375" style="126" customWidth="1"/>
    <col min="12034" max="12045" width="9.140625" style="126"/>
    <col min="12046" max="12046" width="0" style="126" hidden="1" customWidth="1"/>
    <col min="12047" max="12050" width="9.140625" style="126"/>
    <col min="12051" max="12051" width="0" style="126" hidden="1" customWidth="1"/>
    <col min="12052" max="12288" width="9.140625" style="126"/>
    <col min="12289" max="12289" width="7.7109375" style="126" customWidth="1"/>
    <col min="12290" max="12301" width="9.140625" style="126"/>
    <col min="12302" max="12302" width="0" style="126" hidden="1" customWidth="1"/>
    <col min="12303" max="12306" width="9.140625" style="126"/>
    <col min="12307" max="12307" width="0" style="126" hidden="1" customWidth="1"/>
    <col min="12308" max="12544" width="9.140625" style="126"/>
    <col min="12545" max="12545" width="7.7109375" style="126" customWidth="1"/>
    <col min="12546" max="12557" width="9.140625" style="126"/>
    <col min="12558" max="12558" width="0" style="126" hidden="1" customWidth="1"/>
    <col min="12559" max="12562" width="9.140625" style="126"/>
    <col min="12563" max="12563" width="0" style="126" hidden="1" customWidth="1"/>
    <col min="12564" max="12800" width="9.140625" style="126"/>
    <col min="12801" max="12801" width="7.7109375" style="126" customWidth="1"/>
    <col min="12802" max="12813" width="9.140625" style="126"/>
    <col min="12814" max="12814" width="0" style="126" hidden="1" customWidth="1"/>
    <col min="12815" max="12818" width="9.140625" style="126"/>
    <col min="12819" max="12819" width="0" style="126" hidden="1" customWidth="1"/>
    <col min="12820" max="13056" width="9.140625" style="126"/>
    <col min="13057" max="13057" width="7.7109375" style="126" customWidth="1"/>
    <col min="13058" max="13069" width="9.140625" style="126"/>
    <col min="13070" max="13070" width="0" style="126" hidden="1" customWidth="1"/>
    <col min="13071" max="13074" width="9.140625" style="126"/>
    <col min="13075" max="13075" width="0" style="126" hidden="1" customWidth="1"/>
    <col min="13076" max="13312" width="9.140625" style="126"/>
    <col min="13313" max="13313" width="7.7109375" style="126" customWidth="1"/>
    <col min="13314" max="13325" width="9.140625" style="126"/>
    <col min="13326" max="13326" width="0" style="126" hidden="1" customWidth="1"/>
    <col min="13327" max="13330" width="9.140625" style="126"/>
    <col min="13331" max="13331" width="0" style="126" hidden="1" customWidth="1"/>
    <col min="13332" max="13568" width="9.140625" style="126"/>
    <col min="13569" max="13569" width="7.7109375" style="126" customWidth="1"/>
    <col min="13570" max="13581" width="9.140625" style="126"/>
    <col min="13582" max="13582" width="0" style="126" hidden="1" customWidth="1"/>
    <col min="13583" max="13586" width="9.140625" style="126"/>
    <col min="13587" max="13587" width="0" style="126" hidden="1" customWidth="1"/>
    <col min="13588" max="13824" width="9.140625" style="126"/>
    <col min="13825" max="13825" width="7.7109375" style="126" customWidth="1"/>
    <col min="13826" max="13837" width="9.140625" style="126"/>
    <col min="13838" max="13838" width="0" style="126" hidden="1" customWidth="1"/>
    <col min="13839" max="13842" width="9.140625" style="126"/>
    <col min="13843" max="13843" width="0" style="126" hidden="1" customWidth="1"/>
    <col min="13844" max="14080" width="9.140625" style="126"/>
    <col min="14081" max="14081" width="7.7109375" style="126" customWidth="1"/>
    <col min="14082" max="14093" width="9.140625" style="126"/>
    <col min="14094" max="14094" width="0" style="126" hidden="1" customWidth="1"/>
    <col min="14095" max="14098" width="9.140625" style="126"/>
    <col min="14099" max="14099" width="0" style="126" hidden="1" customWidth="1"/>
    <col min="14100" max="14336" width="9.140625" style="126"/>
    <col min="14337" max="14337" width="7.7109375" style="126" customWidth="1"/>
    <col min="14338" max="14349" width="9.140625" style="126"/>
    <col min="14350" max="14350" width="0" style="126" hidden="1" customWidth="1"/>
    <col min="14351" max="14354" width="9.140625" style="126"/>
    <col min="14355" max="14355" width="0" style="126" hidden="1" customWidth="1"/>
    <col min="14356" max="14592" width="9.140625" style="126"/>
    <col min="14593" max="14593" width="7.7109375" style="126" customWidth="1"/>
    <col min="14594" max="14605" width="9.140625" style="126"/>
    <col min="14606" max="14606" width="0" style="126" hidden="1" customWidth="1"/>
    <col min="14607" max="14610" width="9.140625" style="126"/>
    <col min="14611" max="14611" width="0" style="126" hidden="1" customWidth="1"/>
    <col min="14612" max="14848" width="9.140625" style="126"/>
    <col min="14849" max="14849" width="7.7109375" style="126" customWidth="1"/>
    <col min="14850" max="14861" width="9.140625" style="126"/>
    <col min="14862" max="14862" width="0" style="126" hidden="1" customWidth="1"/>
    <col min="14863" max="14866" width="9.140625" style="126"/>
    <col min="14867" max="14867" width="0" style="126" hidden="1" customWidth="1"/>
    <col min="14868" max="15104" width="9.140625" style="126"/>
    <col min="15105" max="15105" width="7.7109375" style="126" customWidth="1"/>
    <col min="15106" max="15117" width="9.140625" style="126"/>
    <col min="15118" max="15118" width="0" style="126" hidden="1" customWidth="1"/>
    <col min="15119" max="15122" width="9.140625" style="126"/>
    <col min="15123" max="15123" width="0" style="126" hidden="1" customWidth="1"/>
    <col min="15124" max="15360" width="9.140625" style="126"/>
    <col min="15361" max="15361" width="7.7109375" style="126" customWidth="1"/>
    <col min="15362" max="15373" width="9.140625" style="126"/>
    <col min="15374" max="15374" width="0" style="126" hidden="1" customWidth="1"/>
    <col min="15375" max="15378" width="9.140625" style="126"/>
    <col min="15379" max="15379" width="0" style="126" hidden="1" customWidth="1"/>
    <col min="15380" max="15616" width="9.140625" style="126"/>
    <col min="15617" max="15617" width="7.7109375" style="126" customWidth="1"/>
    <col min="15618" max="15629" width="9.140625" style="126"/>
    <col min="15630" max="15630" width="0" style="126" hidden="1" customWidth="1"/>
    <col min="15631" max="15634" width="9.140625" style="126"/>
    <col min="15635" max="15635" width="0" style="126" hidden="1" customWidth="1"/>
    <col min="15636" max="15872" width="9.140625" style="126"/>
    <col min="15873" max="15873" width="7.7109375" style="126" customWidth="1"/>
    <col min="15874" max="15885" width="9.140625" style="126"/>
    <col min="15886" max="15886" width="0" style="126" hidden="1" customWidth="1"/>
    <col min="15887" max="15890" width="9.140625" style="126"/>
    <col min="15891" max="15891" width="0" style="126" hidden="1" customWidth="1"/>
    <col min="15892" max="16128" width="9.140625" style="126"/>
    <col min="16129" max="16129" width="7.7109375" style="126" customWidth="1"/>
    <col min="16130" max="16141" width="9.140625" style="126"/>
    <col min="16142" max="16142" width="0" style="126" hidden="1" customWidth="1"/>
    <col min="16143" max="16146" width="9.140625" style="126"/>
    <col min="16147" max="16147" width="0" style="126" hidden="1" customWidth="1"/>
    <col min="16148" max="16384" width="9.140625" style="126"/>
  </cols>
  <sheetData>
    <row r="1" spans="1:21" x14ac:dyDescent="0.2">
      <c r="A1" s="13" t="s">
        <v>261</v>
      </c>
      <c r="B1" s="125"/>
      <c r="C1" s="125"/>
      <c r="D1" s="125"/>
      <c r="E1" s="125"/>
      <c r="F1" s="125"/>
      <c r="G1" s="125"/>
      <c r="H1" s="125"/>
      <c r="I1" s="125"/>
      <c r="J1" s="125"/>
      <c r="K1" s="125"/>
      <c r="L1" s="125"/>
      <c r="M1" s="125"/>
      <c r="N1" s="125"/>
      <c r="O1" s="125"/>
      <c r="P1" s="125"/>
      <c r="Q1" s="125"/>
      <c r="R1" s="125"/>
      <c r="S1" s="125"/>
      <c r="T1" s="125"/>
      <c r="U1" s="125"/>
    </row>
    <row r="2" spans="1:21" x14ac:dyDescent="0.2">
      <c r="A2" s="125" t="s">
        <v>21</v>
      </c>
      <c r="B2" s="127" t="s">
        <v>20</v>
      </c>
      <c r="C2" s="127" t="s">
        <v>19</v>
      </c>
      <c r="D2" s="127" t="s">
        <v>18</v>
      </c>
      <c r="E2" s="127" t="s">
        <v>17</v>
      </c>
      <c r="F2" s="127" t="s">
        <v>16</v>
      </c>
      <c r="G2" s="127" t="s">
        <v>15</v>
      </c>
      <c r="H2" s="127" t="s">
        <v>14</v>
      </c>
      <c r="I2" s="127" t="s">
        <v>13</v>
      </c>
      <c r="J2" s="127" t="s">
        <v>12</v>
      </c>
      <c r="K2" s="127" t="s">
        <v>11</v>
      </c>
      <c r="L2" s="127" t="s">
        <v>10</v>
      </c>
      <c r="M2" s="127" t="s">
        <v>9</v>
      </c>
      <c r="N2" s="125"/>
      <c r="O2" s="127" t="s">
        <v>8</v>
      </c>
      <c r="P2" s="127" t="s">
        <v>7</v>
      </c>
      <c r="Q2" s="127" t="s">
        <v>6</v>
      </c>
      <c r="R2" s="127" t="s">
        <v>5</v>
      </c>
      <c r="S2" s="127"/>
      <c r="T2" s="127" t="s">
        <v>4</v>
      </c>
      <c r="U2" s="127" t="s">
        <v>3</v>
      </c>
    </row>
    <row r="3" spans="1:21" x14ac:dyDescent="0.2">
      <c r="B3" s="128" t="s">
        <v>2</v>
      </c>
      <c r="C3" s="128"/>
      <c r="D3" s="128"/>
      <c r="E3" s="128"/>
      <c r="F3" s="128"/>
      <c r="G3" s="128"/>
      <c r="H3" s="128"/>
      <c r="I3" s="128"/>
      <c r="J3" s="128"/>
      <c r="K3" s="128"/>
      <c r="L3" s="128"/>
      <c r="M3" s="128"/>
      <c r="N3" s="128"/>
      <c r="O3" s="128"/>
      <c r="P3" s="128"/>
      <c r="Q3" s="128"/>
      <c r="R3" s="128"/>
      <c r="S3" s="128"/>
      <c r="T3" s="128"/>
      <c r="U3" s="128"/>
    </row>
    <row r="4" spans="1:21" x14ac:dyDescent="0.2">
      <c r="A4" s="129">
        <v>1989</v>
      </c>
      <c r="B4" s="158">
        <v>9.9633333333333329</v>
      </c>
      <c r="C4" s="158">
        <v>10.671052631578949</v>
      </c>
      <c r="D4" s="158">
        <v>11.820454545454544</v>
      </c>
      <c r="E4" s="158">
        <v>12.303999999999998</v>
      </c>
      <c r="F4" s="158">
        <v>12.018636363636364</v>
      </c>
      <c r="G4" s="158">
        <v>12.617727272727272</v>
      </c>
      <c r="H4" s="158">
        <v>13.856</v>
      </c>
      <c r="I4" s="158">
        <v>13.799565217391301</v>
      </c>
      <c r="J4" s="158">
        <v>14.096</v>
      </c>
      <c r="K4" s="158">
        <v>13.991818181818184</v>
      </c>
      <c r="L4" s="158">
        <v>14.7775</v>
      </c>
      <c r="M4" s="158">
        <v>13.471500000000001</v>
      </c>
      <c r="N4" s="158"/>
      <c r="O4" s="158">
        <f t="shared" ref="O4:O37" si="0">AVERAGE(B4:D4)</f>
        <v>10.818280170122277</v>
      </c>
      <c r="P4" s="158">
        <f t="shared" ref="P4:P36" si="1">AVERAGE(E4:G4)</f>
        <v>12.313454545454546</v>
      </c>
      <c r="Q4" s="158">
        <f t="shared" ref="Q4:Q36" si="2">AVERAGE(H4:J4)</f>
        <v>13.9171884057971</v>
      </c>
      <c r="R4" s="158">
        <f t="shared" ref="R4:R34" si="3">AVERAGE(K4:M4)</f>
        <v>14.080272727272728</v>
      </c>
      <c r="S4" s="158"/>
      <c r="T4" s="158">
        <f t="shared" ref="T4:T33" si="4">AVERAGE(O4:R4)</f>
        <v>12.782298962161663</v>
      </c>
      <c r="U4" s="158" t="s">
        <v>23</v>
      </c>
    </row>
    <row r="5" spans="1:21" x14ac:dyDescent="0.2">
      <c r="A5" s="129">
        <v>1990</v>
      </c>
      <c r="B5" s="158">
        <v>14.45</v>
      </c>
      <c r="C5" s="158">
        <v>14.688421052631577</v>
      </c>
      <c r="D5" s="158">
        <v>15.461818181818181</v>
      </c>
      <c r="E5" s="158">
        <v>15.372999999999996</v>
      </c>
      <c r="F5" s="158">
        <v>14.665454545454544</v>
      </c>
      <c r="G5" s="158">
        <v>12.922380952380953</v>
      </c>
      <c r="H5" s="158">
        <v>11.826190476190479</v>
      </c>
      <c r="I5" s="158">
        <v>10.862727272727273</v>
      </c>
      <c r="J5" s="158">
        <v>10.888000000000002</v>
      </c>
      <c r="K5" s="158">
        <v>9.7043478260869556</v>
      </c>
      <c r="L5" s="158">
        <v>9.9265000000000008</v>
      </c>
      <c r="M5" s="158">
        <v>9.7044444444444427</v>
      </c>
      <c r="N5" s="158"/>
      <c r="O5" s="158">
        <f t="shared" si="0"/>
        <v>14.866746411483254</v>
      </c>
      <c r="P5" s="158">
        <f t="shared" si="1"/>
        <v>14.320278499278499</v>
      </c>
      <c r="Q5" s="158">
        <f t="shared" si="2"/>
        <v>11.192305916305918</v>
      </c>
      <c r="R5" s="158">
        <f t="shared" si="3"/>
        <v>9.7784307568437985</v>
      </c>
      <c r="S5" s="158"/>
      <c r="T5" s="158">
        <f t="shared" si="4"/>
        <v>12.539440395977866</v>
      </c>
      <c r="U5" s="158">
        <f t="shared" ref="U5:U33" si="5">(R4+O5+P5+Q5)/4</f>
        <v>13.614900888585101</v>
      </c>
    </row>
    <row r="6" spans="1:21" x14ac:dyDescent="0.2">
      <c r="A6" s="129">
        <v>1991</v>
      </c>
      <c r="B6" s="158">
        <v>8.9868181818181796</v>
      </c>
      <c r="C6" s="158">
        <v>8.6642105263157898</v>
      </c>
      <c r="D6" s="158">
        <v>9.1459999999999972</v>
      </c>
      <c r="E6" s="158">
        <v>8.5572727272727267</v>
      </c>
      <c r="F6" s="158">
        <v>7.8981818181818193</v>
      </c>
      <c r="G6" s="158">
        <v>9.4439999999999991</v>
      </c>
      <c r="H6" s="158">
        <v>9.1347619047619073</v>
      </c>
      <c r="I6" s="158">
        <v>8.8000000000000007</v>
      </c>
      <c r="J6" s="158">
        <v>9.1119999999999983</v>
      </c>
      <c r="K6" s="158">
        <v>8.7586956521739125</v>
      </c>
      <c r="L6" s="158">
        <v>8.5942105263157877</v>
      </c>
      <c r="M6" s="158">
        <v>8.8747619047619057</v>
      </c>
      <c r="N6" s="158"/>
      <c r="O6" s="158">
        <f t="shared" si="0"/>
        <v>8.9323429027113228</v>
      </c>
      <c r="P6" s="158">
        <f t="shared" si="1"/>
        <v>8.6331515151515159</v>
      </c>
      <c r="Q6" s="158">
        <f t="shared" si="2"/>
        <v>9.0155873015873009</v>
      </c>
      <c r="R6" s="158">
        <f t="shared" si="3"/>
        <v>8.7425560277505365</v>
      </c>
      <c r="S6" s="158"/>
      <c r="T6" s="158">
        <f t="shared" si="4"/>
        <v>8.8309094368001695</v>
      </c>
      <c r="U6" s="158">
        <f t="shared" si="5"/>
        <v>9.0898781190734859</v>
      </c>
    </row>
    <row r="7" spans="1:21" x14ac:dyDescent="0.2">
      <c r="A7" s="129">
        <v>1992</v>
      </c>
      <c r="B7" s="158">
        <v>8.4377272727272743</v>
      </c>
      <c r="C7" s="158">
        <v>8.1047368421052646</v>
      </c>
      <c r="D7" s="158">
        <v>8.3304545454545451</v>
      </c>
      <c r="E7" s="158">
        <v>9.5761904761904777</v>
      </c>
      <c r="F7" s="158">
        <v>9.602999999999998</v>
      </c>
      <c r="G7" s="158">
        <v>10.497272727272728</v>
      </c>
      <c r="H7" s="158">
        <v>9.6850000000000005</v>
      </c>
      <c r="I7" s="158">
        <v>9.3614285714285721</v>
      </c>
      <c r="J7" s="158">
        <v>9.0133333333333354</v>
      </c>
      <c r="K7" s="158">
        <v>8.7763636363636373</v>
      </c>
      <c r="L7" s="158">
        <v>8.6778947368421058</v>
      </c>
      <c r="M7" s="158">
        <v>8.3013636363636376</v>
      </c>
      <c r="N7" s="158"/>
      <c r="O7" s="158">
        <f t="shared" si="0"/>
        <v>8.2909728867623613</v>
      </c>
      <c r="P7" s="158">
        <f t="shared" si="1"/>
        <v>9.8921544011544018</v>
      </c>
      <c r="Q7" s="158">
        <f t="shared" si="2"/>
        <v>9.3532539682539682</v>
      </c>
      <c r="R7" s="158">
        <f t="shared" si="3"/>
        <v>8.5852073365231263</v>
      </c>
      <c r="S7" s="158"/>
      <c r="T7" s="158">
        <f t="shared" si="4"/>
        <v>9.0303971481734635</v>
      </c>
      <c r="U7" s="158">
        <f t="shared" si="5"/>
        <v>9.0697343209803165</v>
      </c>
    </row>
    <row r="8" spans="1:21" x14ac:dyDescent="0.2">
      <c r="A8" s="129">
        <v>1993</v>
      </c>
      <c r="B8" s="158">
        <v>8.4455000000000027</v>
      </c>
      <c r="C8" s="158">
        <v>8.75</v>
      </c>
      <c r="D8" s="158">
        <v>11.025217391304347</v>
      </c>
      <c r="E8" s="158">
        <v>11.52</v>
      </c>
      <c r="F8" s="158">
        <v>12.101000000000001</v>
      </c>
      <c r="G8" s="158">
        <v>10.435</v>
      </c>
      <c r="H8" s="158">
        <v>9.8414285714285725</v>
      </c>
      <c r="I8" s="158">
        <v>9.4840909090909093</v>
      </c>
      <c r="J8" s="158">
        <v>9.4776190476190489</v>
      </c>
      <c r="K8" s="158">
        <v>10.58047619047619</v>
      </c>
      <c r="L8" s="158">
        <v>10.335999999999999</v>
      </c>
      <c r="M8" s="158">
        <v>10.651904761904763</v>
      </c>
      <c r="N8" s="158"/>
      <c r="O8" s="158">
        <f t="shared" si="0"/>
        <v>9.4069057971014498</v>
      </c>
      <c r="P8" s="158">
        <f t="shared" si="1"/>
        <v>11.352000000000002</v>
      </c>
      <c r="Q8" s="158">
        <f t="shared" si="2"/>
        <v>9.6010461760461769</v>
      </c>
      <c r="R8" s="158">
        <f t="shared" si="3"/>
        <v>10.52279365079365</v>
      </c>
      <c r="S8" s="158"/>
      <c r="T8" s="158">
        <f t="shared" si="4"/>
        <v>10.220686405985321</v>
      </c>
      <c r="U8" s="158">
        <f t="shared" si="5"/>
        <v>9.7362898274176892</v>
      </c>
    </row>
    <row r="9" spans="1:21" x14ac:dyDescent="0.2">
      <c r="A9" s="129">
        <v>1994</v>
      </c>
      <c r="B9" s="158">
        <v>10.538095238095236</v>
      </c>
      <c r="C9" s="158">
        <v>11</v>
      </c>
      <c r="D9" s="158">
        <v>12.032173913043479</v>
      </c>
      <c r="E9" s="158">
        <v>11.178421052631579</v>
      </c>
      <c r="F9" s="158">
        <v>11.92238095238095</v>
      </c>
      <c r="G9" s="158">
        <v>12.090909090909093</v>
      </c>
      <c r="H9" s="158">
        <v>11.7265</v>
      </c>
      <c r="I9" s="158">
        <v>11.919565217391304</v>
      </c>
      <c r="J9" s="158">
        <v>12.479523809523808</v>
      </c>
      <c r="K9" s="158">
        <v>12.603333333333332</v>
      </c>
      <c r="L9" s="158">
        <v>13.75</v>
      </c>
      <c r="M9" s="158">
        <v>14.74952380952381</v>
      </c>
      <c r="N9" s="158"/>
      <c r="O9" s="158">
        <f t="shared" si="0"/>
        <v>11.19008971704624</v>
      </c>
      <c r="P9" s="158">
        <f t="shared" si="1"/>
        <v>11.730570365307207</v>
      </c>
      <c r="Q9" s="158">
        <f t="shared" si="2"/>
        <v>12.041863008971703</v>
      </c>
      <c r="R9" s="158">
        <f t="shared" si="3"/>
        <v>13.70095238095238</v>
      </c>
      <c r="S9" s="158"/>
      <c r="T9" s="158">
        <f t="shared" si="4"/>
        <v>12.165868868069383</v>
      </c>
      <c r="U9" s="158">
        <f t="shared" si="5"/>
        <v>11.371329185529699</v>
      </c>
    </row>
    <row r="10" spans="1:21" x14ac:dyDescent="0.2">
      <c r="A10" s="129">
        <v>1995</v>
      </c>
      <c r="B10" s="158">
        <v>14.87952380952381</v>
      </c>
      <c r="C10" s="158">
        <v>14.44105263157895</v>
      </c>
      <c r="D10" s="158">
        <v>14.273478260869563</v>
      </c>
      <c r="E10" s="158">
        <v>13.32421052631579</v>
      </c>
      <c r="F10" s="158">
        <v>11.623181818181818</v>
      </c>
      <c r="G10" s="158">
        <v>11.926363636363636</v>
      </c>
      <c r="H10" s="158">
        <v>10.274736842105261</v>
      </c>
      <c r="I10" s="158">
        <v>11.012608695652178</v>
      </c>
      <c r="J10" s="158">
        <v>11.015000000000001</v>
      </c>
      <c r="K10" s="158">
        <v>10.577727272727273</v>
      </c>
      <c r="L10" s="158">
        <v>10.803499999999998</v>
      </c>
      <c r="M10" s="158">
        <v>11.422105263157894</v>
      </c>
      <c r="N10" s="158"/>
      <c r="O10" s="158">
        <f t="shared" si="0"/>
        <v>14.531351567324108</v>
      </c>
      <c r="P10" s="158">
        <f t="shared" si="1"/>
        <v>12.291251993620415</v>
      </c>
      <c r="Q10" s="158">
        <f t="shared" si="2"/>
        <v>10.767448512585814</v>
      </c>
      <c r="R10" s="158">
        <f t="shared" si="3"/>
        <v>10.934444178628389</v>
      </c>
      <c r="S10" s="158"/>
      <c r="T10" s="158">
        <f t="shared" si="4"/>
        <v>12.131124063039682</v>
      </c>
      <c r="U10" s="158">
        <f t="shared" si="5"/>
        <v>12.822751113620679</v>
      </c>
    </row>
    <row r="11" spans="1:21" x14ac:dyDescent="0.2">
      <c r="A11" s="129">
        <v>1996</v>
      </c>
      <c r="B11" s="158">
        <v>11.7525</v>
      </c>
      <c r="C11" s="158">
        <v>12.4115</v>
      </c>
      <c r="D11" s="158">
        <v>12.009047619047617</v>
      </c>
      <c r="E11" s="158">
        <v>11.327619047619047</v>
      </c>
      <c r="F11" s="158">
        <v>10.950454545454546</v>
      </c>
      <c r="G11" s="158">
        <v>11.764499999999998</v>
      </c>
      <c r="H11" s="158">
        <v>11.660476190476189</v>
      </c>
      <c r="I11" s="158">
        <v>11.702272727272726</v>
      </c>
      <c r="J11" s="158">
        <v>11.609500000000001</v>
      </c>
      <c r="K11" s="158">
        <v>10.71</v>
      </c>
      <c r="L11" s="158">
        <v>10.513157894736842</v>
      </c>
      <c r="M11" s="158">
        <v>10.6075</v>
      </c>
      <c r="N11" s="158"/>
      <c r="O11" s="158">
        <f t="shared" si="0"/>
        <v>12.05768253968254</v>
      </c>
      <c r="P11" s="158">
        <f t="shared" si="1"/>
        <v>11.347524531024531</v>
      </c>
      <c r="Q11" s="158">
        <f t="shared" si="2"/>
        <v>11.657416305916305</v>
      </c>
      <c r="R11" s="158">
        <f t="shared" si="3"/>
        <v>10.610219298245616</v>
      </c>
      <c r="S11" s="158"/>
      <c r="T11" s="158">
        <f t="shared" si="4"/>
        <v>11.418210668717249</v>
      </c>
      <c r="U11" s="158">
        <f t="shared" si="5"/>
        <v>11.499266888812942</v>
      </c>
    </row>
    <row r="12" spans="1:21" x14ac:dyDescent="0.2">
      <c r="A12" s="129">
        <v>1997</v>
      </c>
      <c r="B12" s="158">
        <v>10.549545454545454</v>
      </c>
      <c r="C12" s="158">
        <v>10.820526315789474</v>
      </c>
      <c r="D12" s="158">
        <v>10.8665</v>
      </c>
      <c r="E12" s="158">
        <v>11.211428571428574</v>
      </c>
      <c r="F12" s="158">
        <v>11.001818181818182</v>
      </c>
      <c r="G12" s="158">
        <v>11.28857142857143</v>
      </c>
      <c r="H12" s="158">
        <v>11.310454545454546</v>
      </c>
      <c r="I12" s="158">
        <v>11.647619047619045</v>
      </c>
      <c r="J12" s="158">
        <v>11.272380952380948</v>
      </c>
      <c r="K12" s="158">
        <v>11.871739130434781</v>
      </c>
      <c r="L12" s="158">
        <v>12.252222222222223</v>
      </c>
      <c r="M12" s="158">
        <v>12.275714285714287</v>
      </c>
      <c r="N12" s="158"/>
      <c r="O12" s="158">
        <f t="shared" si="0"/>
        <v>10.745523923444976</v>
      </c>
      <c r="P12" s="158">
        <f t="shared" si="1"/>
        <v>11.16727272727273</v>
      </c>
      <c r="Q12" s="158">
        <f t="shared" si="2"/>
        <v>11.410151515151513</v>
      </c>
      <c r="R12" s="158">
        <f t="shared" si="3"/>
        <v>12.13322521279043</v>
      </c>
      <c r="S12" s="158"/>
      <c r="T12" s="158">
        <f t="shared" si="4"/>
        <v>11.364043344664912</v>
      </c>
      <c r="U12" s="158">
        <f t="shared" si="5"/>
        <v>10.983291866028708</v>
      </c>
    </row>
    <row r="13" spans="1:21" x14ac:dyDescent="0.2">
      <c r="A13" s="129">
        <v>1998</v>
      </c>
      <c r="B13" s="158">
        <v>11.427894736842106</v>
      </c>
      <c r="C13" s="158">
        <v>10.57</v>
      </c>
      <c r="D13" s="158">
        <v>9.7168181818181836</v>
      </c>
      <c r="E13" s="158">
        <v>9.2961904761904748</v>
      </c>
      <c r="F13" s="158">
        <v>8.8409999999999993</v>
      </c>
      <c r="G13" s="158">
        <v>7.9781818181818176</v>
      </c>
      <c r="H13" s="158">
        <v>8.5968181818181808</v>
      </c>
      <c r="I13" s="158">
        <v>8.4028571428571439</v>
      </c>
      <c r="J13" s="158">
        <v>7.1571428571428575</v>
      </c>
      <c r="K13" s="158">
        <v>7.6154545454545453</v>
      </c>
      <c r="L13" s="158">
        <v>8.1731578947368408</v>
      </c>
      <c r="M13" s="158">
        <v>7.9640909090909124</v>
      </c>
      <c r="N13" s="158"/>
      <c r="O13" s="158">
        <f t="shared" si="0"/>
        <v>10.571570972886763</v>
      </c>
      <c r="P13" s="158">
        <f t="shared" si="1"/>
        <v>8.7051240981240969</v>
      </c>
      <c r="Q13" s="158">
        <f t="shared" si="2"/>
        <v>8.0522727272727277</v>
      </c>
      <c r="R13" s="158">
        <f t="shared" si="3"/>
        <v>7.9175677830940998</v>
      </c>
      <c r="S13" s="158"/>
      <c r="T13" s="158">
        <f t="shared" si="4"/>
        <v>8.8116338953444213</v>
      </c>
      <c r="U13" s="158">
        <f t="shared" si="5"/>
        <v>9.8655482527685052</v>
      </c>
    </row>
    <row r="14" spans="1:21" x14ac:dyDescent="0.2">
      <c r="A14" s="129">
        <v>1999</v>
      </c>
      <c r="B14" s="158">
        <v>7.9194736842105264</v>
      </c>
      <c r="C14" s="158">
        <v>6.7431578947368438</v>
      </c>
      <c r="D14" s="158">
        <v>5.7634782608695652</v>
      </c>
      <c r="E14" s="158">
        <v>5.1490476190476189</v>
      </c>
      <c r="F14" s="158">
        <v>4.7725</v>
      </c>
      <c r="G14" s="158">
        <v>5.5672727272727265</v>
      </c>
      <c r="H14" s="158">
        <v>5.7152380952380968</v>
      </c>
      <c r="I14" s="158">
        <v>6.1272727272727279</v>
      </c>
      <c r="J14" s="158">
        <v>6.8566666666666682</v>
      </c>
      <c r="K14" s="158">
        <v>6.8257142857142847</v>
      </c>
      <c r="L14" s="158">
        <v>6.5305000000000009</v>
      </c>
      <c r="M14" s="158">
        <v>5.9509523809523808</v>
      </c>
      <c r="N14" s="158"/>
      <c r="O14" s="158">
        <f t="shared" si="0"/>
        <v>6.8087032799389782</v>
      </c>
      <c r="P14" s="158">
        <f t="shared" si="1"/>
        <v>5.1629401154401151</v>
      </c>
      <c r="Q14" s="158">
        <f t="shared" si="2"/>
        <v>6.2330591630591643</v>
      </c>
      <c r="R14" s="158">
        <f t="shared" si="3"/>
        <v>6.4357222222222221</v>
      </c>
      <c r="S14" s="158"/>
      <c r="T14" s="158">
        <f t="shared" si="4"/>
        <v>6.1601061951651195</v>
      </c>
      <c r="U14" s="158">
        <f t="shared" si="5"/>
        <v>6.5305675853830891</v>
      </c>
    </row>
    <row r="15" spans="1:21" x14ac:dyDescent="0.2">
      <c r="A15" s="129">
        <v>2000</v>
      </c>
      <c r="B15" s="158">
        <v>5.5630000000000015</v>
      </c>
      <c r="C15" s="158">
        <v>5.2535000000000007</v>
      </c>
      <c r="D15" s="158">
        <v>5.278695652173913</v>
      </c>
      <c r="E15" s="158">
        <v>6.0963157894736835</v>
      </c>
      <c r="F15" s="158">
        <v>6.9990909090909099</v>
      </c>
      <c r="G15" s="158">
        <v>8.4604545454545441</v>
      </c>
      <c r="H15" s="158">
        <v>9.7384210526315798</v>
      </c>
      <c r="I15" s="158">
        <v>10.653043478260868</v>
      </c>
      <c r="J15" s="158">
        <v>10.055500000000002</v>
      </c>
      <c r="K15" s="158">
        <v>10.413181818181819</v>
      </c>
      <c r="L15" s="158">
        <v>9.5135000000000005</v>
      </c>
      <c r="M15" s="158">
        <v>9.7174999999999994</v>
      </c>
      <c r="N15" s="158"/>
      <c r="O15" s="158">
        <f t="shared" si="0"/>
        <v>5.3650652173913045</v>
      </c>
      <c r="P15" s="158">
        <f t="shared" si="1"/>
        <v>7.1852870813397125</v>
      </c>
      <c r="Q15" s="158">
        <f t="shared" si="2"/>
        <v>10.148988176964151</v>
      </c>
      <c r="R15" s="158">
        <f t="shared" si="3"/>
        <v>9.8813939393939396</v>
      </c>
      <c r="S15" s="158"/>
      <c r="T15" s="158">
        <f t="shared" si="4"/>
        <v>8.145183603772276</v>
      </c>
      <c r="U15" s="158">
        <f t="shared" si="5"/>
        <v>7.2837656744793478</v>
      </c>
    </row>
    <row r="16" spans="1:21" x14ac:dyDescent="0.2">
      <c r="A16" s="130">
        <v>2001</v>
      </c>
      <c r="B16" s="158">
        <v>10.105714285714287</v>
      </c>
      <c r="C16" s="158">
        <v>9.6805263157894732</v>
      </c>
      <c r="D16" s="158">
        <v>8.7468181818181829</v>
      </c>
      <c r="E16" s="158">
        <v>8.5694999999999997</v>
      </c>
      <c r="F16" s="158">
        <v>8.9795454545454572</v>
      </c>
      <c r="G16" s="158">
        <v>8.8947619047619035</v>
      </c>
      <c r="H16" s="158">
        <v>8.5476190476190457</v>
      </c>
      <c r="I16" s="158">
        <v>7.9465217391304339</v>
      </c>
      <c r="J16" s="158">
        <v>7.3626666666666667</v>
      </c>
      <c r="K16" s="158">
        <v>6.5969565217391324</v>
      </c>
      <c r="L16" s="158">
        <v>7.2780000000000005</v>
      </c>
      <c r="M16" s="158">
        <v>7.41</v>
      </c>
      <c r="N16" s="158"/>
      <c r="O16" s="158">
        <f t="shared" si="0"/>
        <v>9.511019594440647</v>
      </c>
      <c r="P16" s="158">
        <f t="shared" si="1"/>
        <v>8.814602453102454</v>
      </c>
      <c r="Q16" s="158">
        <f t="shared" si="2"/>
        <v>7.9522691511387151</v>
      </c>
      <c r="R16" s="158">
        <f t="shared" si="3"/>
        <v>7.0949855072463777</v>
      </c>
      <c r="S16" s="158"/>
      <c r="T16" s="158">
        <f t="shared" si="4"/>
        <v>8.343219176482048</v>
      </c>
      <c r="U16" s="158">
        <f t="shared" si="5"/>
        <v>9.0398212845189381</v>
      </c>
    </row>
    <row r="17" spans="1:21" x14ac:dyDescent="0.2">
      <c r="A17" s="130">
        <v>2002</v>
      </c>
      <c r="B17" s="158">
        <v>7.43</v>
      </c>
      <c r="C17" s="158">
        <v>6.2452631578947377</v>
      </c>
      <c r="D17" s="158">
        <v>6.0604999999999993</v>
      </c>
      <c r="E17" s="158">
        <v>5.7709090909090914</v>
      </c>
      <c r="F17" s="158">
        <v>5.6390909090909096</v>
      </c>
      <c r="G17" s="158">
        <v>5.4004999999999992</v>
      </c>
      <c r="H17" s="158">
        <v>5.7947619047619057</v>
      </c>
      <c r="I17" s="158">
        <v>5.8613636363636372</v>
      </c>
      <c r="J17" s="158">
        <v>6.7324999999999999</v>
      </c>
      <c r="K17" s="158">
        <v>7.2786956521739112</v>
      </c>
      <c r="L17" s="158">
        <v>7.51842105263158</v>
      </c>
      <c r="M17" s="158">
        <v>7.5620000000000003</v>
      </c>
      <c r="N17" s="158"/>
      <c r="O17" s="158">
        <f t="shared" si="0"/>
        <v>6.5785877192982456</v>
      </c>
      <c r="P17" s="158">
        <f t="shared" si="1"/>
        <v>5.6034999999999995</v>
      </c>
      <c r="Q17" s="158">
        <f t="shared" si="2"/>
        <v>6.129541847041847</v>
      </c>
      <c r="R17" s="158">
        <f t="shared" si="3"/>
        <v>7.4530389016018299</v>
      </c>
      <c r="S17" s="158"/>
      <c r="T17" s="158">
        <f t="shared" si="4"/>
        <v>6.4411671169854801</v>
      </c>
      <c r="U17" s="158">
        <f t="shared" si="5"/>
        <v>6.3516537683966172</v>
      </c>
    </row>
    <row r="18" spans="1:21" x14ac:dyDescent="0.2">
      <c r="A18" s="130">
        <v>2003</v>
      </c>
      <c r="B18" s="158">
        <v>7.89047619047619</v>
      </c>
      <c r="C18" s="158">
        <v>8.7927777777777774</v>
      </c>
      <c r="D18" s="158">
        <v>7.8628571428571448</v>
      </c>
      <c r="E18" s="158">
        <v>7.5119047619047619</v>
      </c>
      <c r="F18" s="158">
        <v>7.0328571428571438</v>
      </c>
      <c r="G18" s="158">
        <v>6.5252380952380964</v>
      </c>
      <c r="H18" s="158">
        <v>6.7322727272727265</v>
      </c>
      <c r="I18" s="158">
        <v>6.7090476190476194</v>
      </c>
      <c r="J18" s="158">
        <v>6.0209523809523811</v>
      </c>
      <c r="K18" s="158">
        <v>5.6960869565217385</v>
      </c>
      <c r="L18" s="158">
        <v>5.573888888888888</v>
      </c>
      <c r="M18" s="158">
        <v>4.6671428571428564</v>
      </c>
      <c r="N18" s="158"/>
      <c r="O18" s="158">
        <f t="shared" si="0"/>
        <v>8.1820370370370377</v>
      </c>
      <c r="P18" s="158">
        <f t="shared" si="1"/>
        <v>7.0233333333333334</v>
      </c>
      <c r="Q18" s="158">
        <f t="shared" si="2"/>
        <v>6.4874242424242423</v>
      </c>
      <c r="R18" s="158">
        <f t="shared" si="3"/>
        <v>5.3123729008511615</v>
      </c>
      <c r="S18" s="158"/>
      <c r="T18" s="158">
        <f t="shared" si="4"/>
        <v>6.7512918784114442</v>
      </c>
      <c r="U18" s="158">
        <f t="shared" si="5"/>
        <v>7.2864583785991108</v>
      </c>
    </row>
    <row r="19" spans="1:21" x14ac:dyDescent="0.2">
      <c r="A19" s="130">
        <v>2004</v>
      </c>
      <c r="B19" s="158">
        <v>5.8336842105263154</v>
      </c>
      <c r="C19" s="158">
        <v>5.63</v>
      </c>
      <c r="D19" s="158">
        <v>6.4960869565217401</v>
      </c>
      <c r="E19" s="158">
        <v>6.555714285714286</v>
      </c>
      <c r="F19" s="158">
        <v>6.6224999999999996</v>
      </c>
      <c r="G19" s="158">
        <v>7.0538095238095249</v>
      </c>
      <c r="H19" s="158">
        <v>8.1657142857142837</v>
      </c>
      <c r="I19" s="158">
        <v>7.8790909090909089</v>
      </c>
      <c r="J19" s="158">
        <v>7.9076190476190478</v>
      </c>
      <c r="K19" s="158">
        <v>8.9638095238095232</v>
      </c>
      <c r="L19" s="158">
        <v>8.6660000000000004</v>
      </c>
      <c r="M19" s="158">
        <v>8.7938095238095251</v>
      </c>
      <c r="N19" s="158"/>
      <c r="O19" s="158">
        <f t="shared" si="0"/>
        <v>5.9865903890160181</v>
      </c>
      <c r="P19" s="158">
        <f t="shared" si="1"/>
        <v>6.7440079365079368</v>
      </c>
      <c r="Q19" s="158">
        <f t="shared" si="2"/>
        <v>7.9841414141414129</v>
      </c>
      <c r="R19" s="158">
        <f t="shared" si="3"/>
        <v>8.8078730158730156</v>
      </c>
      <c r="S19" s="158"/>
      <c r="T19" s="158">
        <f t="shared" si="4"/>
        <v>7.3806531888845957</v>
      </c>
      <c r="U19" s="158">
        <f t="shared" si="5"/>
        <v>6.5067781601291319</v>
      </c>
    </row>
    <row r="20" spans="1:21" x14ac:dyDescent="0.2">
      <c r="A20" s="130">
        <v>2005</v>
      </c>
      <c r="B20" s="158">
        <v>8.9220000000000006</v>
      </c>
      <c r="C20" s="158">
        <v>8.9231578947368408</v>
      </c>
      <c r="D20" s="158">
        <v>8.8949999999999996</v>
      </c>
      <c r="E20" s="158">
        <v>8.418571428571429</v>
      </c>
      <c r="F20" s="158">
        <v>8.5114285714285725</v>
      </c>
      <c r="G20" s="158">
        <v>8.922727272727272</v>
      </c>
      <c r="H20" s="158">
        <v>9.5975000000000001</v>
      </c>
      <c r="I20" s="158">
        <v>9.8752173913043482</v>
      </c>
      <c r="J20" s="158">
        <v>10.438095238095238</v>
      </c>
      <c r="K20" s="158">
        <v>11.612857142857141</v>
      </c>
      <c r="L20" s="158">
        <v>11.808</v>
      </c>
      <c r="M20" s="158">
        <v>13.927142857142858</v>
      </c>
      <c r="N20" s="158"/>
      <c r="O20" s="158">
        <f t="shared" si="0"/>
        <v>8.9133859649122815</v>
      </c>
      <c r="P20" s="158">
        <f t="shared" si="1"/>
        <v>8.6175757575757572</v>
      </c>
      <c r="Q20" s="158">
        <f t="shared" si="2"/>
        <v>9.9702708764665289</v>
      </c>
      <c r="R20" s="158">
        <f t="shared" si="3"/>
        <v>12.449333333333334</v>
      </c>
      <c r="S20" s="158"/>
      <c r="T20" s="158">
        <f t="shared" si="4"/>
        <v>9.9876414830719753</v>
      </c>
      <c r="U20" s="158">
        <f t="shared" si="5"/>
        <v>9.0772764037068967</v>
      </c>
    </row>
    <row r="21" spans="1:21" x14ac:dyDescent="0.2">
      <c r="A21" s="130">
        <v>2006</v>
      </c>
      <c r="B21" s="158">
        <v>16.186999999999998</v>
      </c>
      <c r="C21" s="158">
        <v>17.938947368421054</v>
      </c>
      <c r="D21" s="158">
        <v>17.082173913043476</v>
      </c>
      <c r="E21" s="158">
        <v>17.212105263157895</v>
      </c>
      <c r="F21" s="158">
        <v>16.900454545454547</v>
      </c>
      <c r="G21" s="158">
        <v>15.271363636363638</v>
      </c>
      <c r="H21" s="158">
        <v>15.856999999999999</v>
      </c>
      <c r="I21" s="158">
        <v>12.979565217391306</v>
      </c>
      <c r="J21" s="158">
        <v>11.4125</v>
      </c>
      <c r="K21" s="158">
        <v>11.50909090909091</v>
      </c>
      <c r="L21" s="158">
        <v>11.731999999999999</v>
      </c>
      <c r="M21" s="158">
        <v>11.696499999999997</v>
      </c>
      <c r="N21" s="158"/>
      <c r="O21" s="158">
        <f t="shared" si="0"/>
        <v>17.069373760488176</v>
      </c>
      <c r="P21" s="158">
        <f t="shared" si="1"/>
        <v>16.461307814992029</v>
      </c>
      <c r="Q21" s="158">
        <f t="shared" si="2"/>
        <v>13.416355072463768</v>
      </c>
      <c r="R21" s="158">
        <f t="shared" si="3"/>
        <v>11.645863636363634</v>
      </c>
      <c r="S21" s="158"/>
      <c r="T21" s="158">
        <f t="shared" si="4"/>
        <v>14.648225071076901</v>
      </c>
      <c r="U21" s="158">
        <f t="shared" si="5"/>
        <v>14.849092495319328</v>
      </c>
    </row>
    <row r="22" spans="1:21" x14ac:dyDescent="0.2">
      <c r="A22" s="130">
        <v>2007</v>
      </c>
      <c r="B22" s="158">
        <v>10.903499999999999</v>
      </c>
      <c r="C22" s="158">
        <v>10.716315789473683</v>
      </c>
      <c r="D22" s="158">
        <v>10.33782608695652</v>
      </c>
      <c r="E22" s="158">
        <v>9.6242105263157924</v>
      </c>
      <c r="F22" s="158">
        <v>9.086363636363636</v>
      </c>
      <c r="G22" s="158">
        <v>8.8561904761904753</v>
      </c>
      <c r="H22" s="158">
        <v>9.8957142857142877</v>
      </c>
      <c r="I22" s="158">
        <v>9.6130434782608685</v>
      </c>
      <c r="J22" s="158">
        <v>9.5226315789473688</v>
      </c>
      <c r="K22" s="158">
        <v>9.994782608695651</v>
      </c>
      <c r="L22" s="158">
        <v>9.8960000000000008</v>
      </c>
      <c r="M22" s="158">
        <v>10.446315789473685</v>
      </c>
      <c r="N22" s="158"/>
      <c r="O22" s="158">
        <f t="shared" si="0"/>
        <v>10.652547292143401</v>
      </c>
      <c r="P22" s="158">
        <f t="shared" si="1"/>
        <v>9.1889215462899685</v>
      </c>
      <c r="Q22" s="158">
        <f t="shared" si="2"/>
        <v>9.677129780974175</v>
      </c>
      <c r="R22" s="158">
        <f t="shared" si="3"/>
        <v>10.112366132723112</v>
      </c>
      <c r="S22" s="158"/>
      <c r="T22" s="158">
        <f t="shared" si="4"/>
        <v>9.9077411880326647</v>
      </c>
      <c r="U22" s="158">
        <f t="shared" si="5"/>
        <v>10.291115563942794</v>
      </c>
    </row>
    <row r="23" spans="1:21" x14ac:dyDescent="0.2">
      <c r="A23" s="130">
        <v>2008</v>
      </c>
      <c r="B23" s="158">
        <v>11.65952380952381</v>
      </c>
      <c r="C23" s="158">
        <v>13.128500000000003</v>
      </c>
      <c r="D23" s="158">
        <v>12.876500000000002</v>
      </c>
      <c r="E23" s="158">
        <v>11.852272727272727</v>
      </c>
      <c r="F23" s="158">
        <v>10.934761904761904</v>
      </c>
      <c r="G23" s="158">
        <v>10.799047619047618</v>
      </c>
      <c r="H23" s="158">
        <v>13.207727272727272</v>
      </c>
      <c r="I23" s="158">
        <v>13.681428571428572</v>
      </c>
      <c r="J23" s="158">
        <v>12.291904761904762</v>
      </c>
      <c r="K23" s="158">
        <v>11.702173913043479</v>
      </c>
      <c r="L23" s="158">
        <v>11.828421052631578</v>
      </c>
      <c r="M23" s="158">
        <v>11.32</v>
      </c>
      <c r="N23" s="158"/>
      <c r="O23" s="158">
        <f t="shared" si="0"/>
        <v>12.554841269841271</v>
      </c>
      <c r="P23" s="158">
        <f t="shared" si="1"/>
        <v>11.19536075036075</v>
      </c>
      <c r="Q23" s="158">
        <f t="shared" si="2"/>
        <v>13.060353535353535</v>
      </c>
      <c r="R23" s="158">
        <f t="shared" si="3"/>
        <v>11.616864988558353</v>
      </c>
      <c r="S23" s="158"/>
      <c r="T23" s="158">
        <f t="shared" si="4"/>
        <v>12.106855136028477</v>
      </c>
      <c r="U23" s="158">
        <f t="shared" si="5"/>
        <v>11.730730422069668</v>
      </c>
    </row>
    <row r="24" spans="1:21" x14ac:dyDescent="0.2">
      <c r="A24" s="130">
        <v>2009</v>
      </c>
      <c r="B24" s="158">
        <v>12.243999999999998</v>
      </c>
      <c r="C24" s="158">
        <v>13.014210526315789</v>
      </c>
      <c r="D24" s="158">
        <v>12.928636363636366</v>
      </c>
      <c r="E24" s="158">
        <v>13.133809523809521</v>
      </c>
      <c r="F24" s="158">
        <v>15.467999999999995</v>
      </c>
      <c r="G24" s="158">
        <v>15.538636363636364</v>
      </c>
      <c r="H24" s="158">
        <v>17.816363636363636</v>
      </c>
      <c r="I24" s="158">
        <v>21.72</v>
      </c>
      <c r="J24" s="158">
        <v>22.249047619047616</v>
      </c>
      <c r="K24" s="158">
        <v>23.160454545454545</v>
      </c>
      <c r="L24" s="158">
        <v>22.767499999999998</v>
      </c>
      <c r="M24" s="158">
        <v>24.902727272727272</v>
      </c>
      <c r="N24" s="158"/>
      <c r="O24" s="158">
        <f t="shared" si="0"/>
        <v>12.728948963317384</v>
      </c>
      <c r="P24" s="158">
        <f t="shared" si="1"/>
        <v>14.713481962481959</v>
      </c>
      <c r="Q24" s="158">
        <f t="shared" si="2"/>
        <v>20.595137085137083</v>
      </c>
      <c r="R24" s="158">
        <f t="shared" si="3"/>
        <v>23.610227272727272</v>
      </c>
      <c r="S24" s="158"/>
      <c r="T24" s="158">
        <f t="shared" si="4"/>
        <v>17.911948820915924</v>
      </c>
      <c r="U24" s="158">
        <f t="shared" si="5"/>
        <v>14.913608249873695</v>
      </c>
    </row>
    <row r="25" spans="1:21" x14ac:dyDescent="0.2">
      <c r="A25" s="130">
        <v>2010</v>
      </c>
      <c r="B25" s="158">
        <v>28.37842105263158</v>
      </c>
      <c r="C25" s="158">
        <v>26.603157894736846</v>
      </c>
      <c r="D25" s="158">
        <v>19.263913043478254</v>
      </c>
      <c r="E25" s="158">
        <v>16.121428571428574</v>
      </c>
      <c r="F25" s="158">
        <v>14.602</v>
      </c>
      <c r="G25" s="158">
        <v>15.81</v>
      </c>
      <c r="H25" s="158">
        <v>17.62</v>
      </c>
      <c r="I25" s="158">
        <v>19.22</v>
      </c>
      <c r="J25" s="158">
        <v>23.72</v>
      </c>
      <c r="K25" s="158">
        <v>28.58</v>
      </c>
      <c r="L25" s="158">
        <v>28.9</v>
      </c>
      <c r="M25" s="158">
        <v>31.09</v>
      </c>
      <c r="N25" s="158"/>
      <c r="O25" s="158">
        <f t="shared" si="0"/>
        <v>24.74849733028223</v>
      </c>
      <c r="P25" s="158">
        <f t="shared" si="1"/>
        <v>15.511142857142858</v>
      </c>
      <c r="Q25" s="158">
        <f t="shared" si="2"/>
        <v>20.186666666666667</v>
      </c>
      <c r="R25" s="158">
        <f t="shared" si="3"/>
        <v>29.52333333333333</v>
      </c>
      <c r="S25" s="158"/>
      <c r="T25" s="158">
        <f t="shared" si="4"/>
        <v>22.492410046856271</v>
      </c>
      <c r="U25" s="158">
        <f t="shared" si="5"/>
        <v>21.014133531704758</v>
      </c>
    </row>
    <row r="26" spans="1:21" x14ac:dyDescent="0.2">
      <c r="A26" s="130">
        <v>2011</v>
      </c>
      <c r="B26" s="158">
        <v>32.090000000000003</v>
      </c>
      <c r="C26" s="158">
        <v>31.77</v>
      </c>
      <c r="D26" s="158">
        <v>28.15</v>
      </c>
      <c r="E26" s="158">
        <v>25.43</v>
      </c>
      <c r="F26" s="158">
        <v>21.85</v>
      </c>
      <c r="G26" s="158">
        <v>26.07</v>
      </c>
      <c r="H26" s="158">
        <v>30.51</v>
      </c>
      <c r="I26" s="158">
        <v>28.87</v>
      </c>
      <c r="J26" s="158">
        <v>27.71</v>
      </c>
      <c r="K26" s="158">
        <v>26.3</v>
      </c>
      <c r="L26" s="158">
        <v>24.52</v>
      </c>
      <c r="M26" s="158">
        <v>23.42</v>
      </c>
      <c r="N26" s="158"/>
      <c r="O26" s="158">
        <f t="shared" si="0"/>
        <v>30.669999999999998</v>
      </c>
      <c r="P26" s="158">
        <f t="shared" si="1"/>
        <v>24.45</v>
      </c>
      <c r="Q26" s="158">
        <f t="shared" si="2"/>
        <v>29.03</v>
      </c>
      <c r="R26" s="158">
        <f t="shared" si="3"/>
        <v>24.74666666666667</v>
      </c>
      <c r="S26" s="158"/>
      <c r="T26" s="158">
        <f t="shared" si="4"/>
        <v>27.224166666666669</v>
      </c>
      <c r="U26" s="158">
        <f t="shared" si="5"/>
        <v>28.418333333333333</v>
      </c>
    </row>
    <row r="27" spans="1:21" x14ac:dyDescent="0.2">
      <c r="A27" s="130">
        <v>2012</v>
      </c>
      <c r="B27" s="158">
        <v>24.05</v>
      </c>
      <c r="C27" s="158">
        <v>25.81</v>
      </c>
      <c r="D27" s="158">
        <v>24.73</v>
      </c>
      <c r="E27" s="158">
        <v>22.98</v>
      </c>
      <c r="F27" s="158">
        <v>20.25</v>
      </c>
      <c r="G27" s="158">
        <v>20.440000000000001</v>
      </c>
      <c r="H27" s="158">
        <v>22.76</v>
      </c>
      <c r="I27" s="158">
        <v>20.53</v>
      </c>
      <c r="J27" s="158">
        <v>19.47</v>
      </c>
      <c r="K27" s="158">
        <v>20.39</v>
      </c>
      <c r="L27" s="158">
        <v>19.309999999999999</v>
      </c>
      <c r="M27" s="158">
        <v>19.5</v>
      </c>
      <c r="N27" s="158"/>
      <c r="O27" s="158">
        <f t="shared" si="0"/>
        <v>24.863333333333333</v>
      </c>
      <c r="P27" s="158">
        <f t="shared" si="1"/>
        <v>21.223333333333333</v>
      </c>
      <c r="Q27" s="158">
        <f t="shared" si="2"/>
        <v>20.92</v>
      </c>
      <c r="R27" s="158">
        <f t="shared" si="3"/>
        <v>19.733333333333334</v>
      </c>
      <c r="S27" s="158"/>
      <c r="T27" s="158">
        <f t="shared" si="4"/>
        <v>21.684999999999999</v>
      </c>
      <c r="U27" s="158">
        <f t="shared" si="5"/>
        <v>22.938333333333333</v>
      </c>
    </row>
    <row r="28" spans="1:21" x14ac:dyDescent="0.2">
      <c r="A28" s="130">
        <v>2013</v>
      </c>
      <c r="B28" s="158">
        <v>18.37</v>
      </c>
      <c r="C28" s="158">
        <v>18.28</v>
      </c>
      <c r="D28" s="158">
        <v>18.329999999999998</v>
      </c>
      <c r="E28" s="158">
        <v>17.71</v>
      </c>
      <c r="F28" s="158">
        <v>17.079999999999998</v>
      </c>
      <c r="G28" s="158">
        <v>16.79</v>
      </c>
      <c r="H28" s="158">
        <v>16.38</v>
      </c>
      <c r="I28" s="158">
        <v>16.440000000000001</v>
      </c>
      <c r="J28" s="158">
        <v>17.329999999999998</v>
      </c>
      <c r="K28" s="158">
        <v>18.809999999999999</v>
      </c>
      <c r="L28" s="158">
        <v>17.579999999999998</v>
      </c>
      <c r="M28" s="158">
        <v>16.41</v>
      </c>
      <c r="N28" s="158"/>
      <c r="O28" s="158">
        <f t="shared" si="0"/>
        <v>18.326666666666668</v>
      </c>
      <c r="P28" s="158">
        <f t="shared" si="1"/>
        <v>17.193333333333332</v>
      </c>
      <c r="Q28" s="158">
        <f t="shared" si="2"/>
        <v>16.716666666666665</v>
      </c>
      <c r="R28" s="158">
        <f t="shared" si="3"/>
        <v>17.599999999999998</v>
      </c>
      <c r="S28" s="158"/>
      <c r="T28" s="158">
        <f t="shared" si="4"/>
        <v>17.459166666666665</v>
      </c>
      <c r="U28" s="158">
        <f t="shared" si="5"/>
        <v>17.9925</v>
      </c>
    </row>
    <row r="29" spans="1:21" x14ac:dyDescent="0.2">
      <c r="A29" s="130">
        <v>2014</v>
      </c>
      <c r="B29" s="158">
        <v>15.42</v>
      </c>
      <c r="C29" s="158">
        <v>16.28</v>
      </c>
      <c r="D29" s="158">
        <v>17.579999999999998</v>
      </c>
      <c r="E29" s="158">
        <v>17.010000000000002</v>
      </c>
      <c r="F29" s="158">
        <v>17.5</v>
      </c>
      <c r="G29" s="158">
        <v>17.22</v>
      </c>
      <c r="H29" s="158">
        <v>17.18</v>
      </c>
      <c r="I29" s="158">
        <v>15.89</v>
      </c>
      <c r="J29" s="158">
        <v>14.6</v>
      </c>
      <c r="K29" s="158">
        <v>16.48</v>
      </c>
      <c r="L29" s="158">
        <v>15.89</v>
      </c>
      <c r="M29" s="158">
        <v>14.992272727272727</v>
      </c>
      <c r="N29" s="158"/>
      <c r="O29" s="158">
        <f t="shared" si="0"/>
        <v>16.426666666666666</v>
      </c>
      <c r="P29" s="158">
        <f t="shared" si="1"/>
        <v>17.243333333333336</v>
      </c>
      <c r="Q29" s="158">
        <f t="shared" si="2"/>
        <v>15.89</v>
      </c>
      <c r="R29" s="158">
        <f t="shared" si="3"/>
        <v>15.787424242424244</v>
      </c>
      <c r="S29" s="158"/>
      <c r="T29" s="158">
        <f t="shared" si="4"/>
        <v>16.33685606060606</v>
      </c>
      <c r="U29" s="158">
        <f t="shared" si="5"/>
        <v>16.79</v>
      </c>
    </row>
    <row r="30" spans="1:21" x14ac:dyDescent="0.2">
      <c r="A30" s="130">
        <v>2015</v>
      </c>
      <c r="B30" s="158">
        <v>15.06</v>
      </c>
      <c r="C30" s="158">
        <v>14.52</v>
      </c>
      <c r="D30" s="158">
        <v>12.84</v>
      </c>
      <c r="E30" s="158">
        <v>12.93</v>
      </c>
      <c r="F30" s="158">
        <v>12.7</v>
      </c>
      <c r="G30" s="158">
        <v>11.75</v>
      </c>
      <c r="H30" s="158">
        <v>11.88</v>
      </c>
      <c r="I30" s="158">
        <v>10.67</v>
      </c>
      <c r="J30" s="158">
        <v>11.32</v>
      </c>
      <c r="K30" s="158">
        <v>14.14</v>
      </c>
      <c r="L30" s="158">
        <v>14.89</v>
      </c>
      <c r="M30" s="158">
        <v>15</v>
      </c>
      <c r="N30" s="158"/>
      <c r="O30" s="158">
        <f t="shared" si="0"/>
        <v>14.14</v>
      </c>
      <c r="P30" s="158">
        <f t="shared" si="1"/>
        <v>12.459999999999999</v>
      </c>
      <c r="Q30" s="158">
        <f t="shared" si="2"/>
        <v>11.290000000000001</v>
      </c>
      <c r="R30" s="158">
        <f t="shared" si="3"/>
        <v>14.676666666666668</v>
      </c>
      <c r="S30" s="158"/>
      <c r="T30" s="158">
        <f t="shared" si="4"/>
        <v>13.141666666666667</v>
      </c>
      <c r="U30" s="158">
        <f t="shared" si="5"/>
        <v>13.419356060606061</v>
      </c>
    </row>
    <row r="31" spans="1:21" x14ac:dyDescent="0.2">
      <c r="A31" s="130">
        <v>2016</v>
      </c>
      <c r="B31" s="158">
        <v>14.29</v>
      </c>
      <c r="C31" s="158">
        <v>13.31</v>
      </c>
      <c r="D31" s="158">
        <v>15.43</v>
      </c>
      <c r="E31" s="158">
        <v>15</v>
      </c>
      <c r="F31" s="158">
        <v>16.68</v>
      </c>
      <c r="G31" s="158">
        <v>19.34</v>
      </c>
      <c r="H31" s="158">
        <v>19.690000000000001</v>
      </c>
      <c r="I31" s="158">
        <v>20.010000000000002</v>
      </c>
      <c r="J31" s="158">
        <v>21.3</v>
      </c>
      <c r="K31" s="158">
        <v>22.92</v>
      </c>
      <c r="L31" s="158">
        <v>20.81</v>
      </c>
      <c r="M31" s="158">
        <v>18.829999999999998</v>
      </c>
      <c r="N31" s="158"/>
      <c r="O31" s="158">
        <f t="shared" si="0"/>
        <v>14.343333333333334</v>
      </c>
      <c r="P31" s="158">
        <f t="shared" si="1"/>
        <v>17.006666666666664</v>
      </c>
      <c r="Q31" s="158">
        <f t="shared" si="2"/>
        <v>20.333333333333332</v>
      </c>
      <c r="R31" s="158">
        <f t="shared" si="3"/>
        <v>20.853333333333335</v>
      </c>
      <c r="S31" s="158"/>
      <c r="T31" s="158">
        <f t="shared" si="4"/>
        <v>18.134166666666665</v>
      </c>
      <c r="U31" s="158">
        <f t="shared" si="5"/>
        <v>16.59</v>
      </c>
    </row>
    <row r="32" spans="1:21" x14ac:dyDescent="0.2">
      <c r="A32" s="130">
        <v>2017</v>
      </c>
      <c r="B32" s="158">
        <v>20.54</v>
      </c>
      <c r="C32" s="158">
        <v>20.399999999999999</v>
      </c>
      <c r="D32" s="158">
        <v>18.059999999999999</v>
      </c>
      <c r="E32" s="158">
        <v>16.32</v>
      </c>
      <c r="F32" s="158">
        <v>15.66</v>
      </c>
      <c r="G32" s="158">
        <v>13.53</v>
      </c>
      <c r="H32" s="158">
        <v>14.11</v>
      </c>
      <c r="I32" s="158">
        <v>13.8</v>
      </c>
      <c r="J32" s="158">
        <v>13.92</v>
      </c>
      <c r="K32" s="158">
        <v>14.23</v>
      </c>
      <c r="L32" s="158">
        <v>14.66</v>
      </c>
      <c r="M32" s="158">
        <v>14.43</v>
      </c>
      <c r="N32" s="158"/>
      <c r="O32" s="158">
        <f t="shared" si="0"/>
        <v>19.666666666666668</v>
      </c>
      <c r="P32" s="158">
        <f t="shared" si="1"/>
        <v>15.17</v>
      </c>
      <c r="Q32" s="158">
        <f t="shared" si="2"/>
        <v>13.943333333333333</v>
      </c>
      <c r="R32" s="158">
        <f t="shared" si="3"/>
        <v>14.44</v>
      </c>
      <c r="S32" s="158"/>
      <c r="T32" s="158">
        <f t="shared" si="4"/>
        <v>15.805</v>
      </c>
      <c r="U32" s="158">
        <f t="shared" si="5"/>
        <v>17.408333333333335</v>
      </c>
    </row>
    <row r="33" spans="1:21" x14ac:dyDescent="0.2">
      <c r="A33" s="130">
        <v>2018</v>
      </c>
      <c r="B33" s="158">
        <v>13.99</v>
      </c>
      <c r="C33" s="158">
        <v>13.56</v>
      </c>
      <c r="D33" s="158">
        <v>12.83</v>
      </c>
      <c r="E33" s="158">
        <v>11.82</v>
      </c>
      <c r="F33" s="158">
        <v>11.85</v>
      </c>
      <c r="G33" s="158">
        <v>12.06</v>
      </c>
      <c r="H33" s="158">
        <v>11.17</v>
      </c>
      <c r="I33" s="158">
        <v>10.46</v>
      </c>
      <c r="J33" s="158">
        <v>10.78</v>
      </c>
      <c r="K33" s="158">
        <v>13.18</v>
      </c>
      <c r="L33" s="158">
        <v>12.78</v>
      </c>
      <c r="M33" s="158">
        <v>12.55</v>
      </c>
      <c r="N33" s="158"/>
      <c r="O33" s="158">
        <f t="shared" si="0"/>
        <v>13.46</v>
      </c>
      <c r="P33" s="158">
        <f t="shared" si="1"/>
        <v>11.910000000000002</v>
      </c>
      <c r="Q33" s="158">
        <f t="shared" si="2"/>
        <v>10.803333333333335</v>
      </c>
      <c r="R33" s="158">
        <f t="shared" si="3"/>
        <v>12.836666666666668</v>
      </c>
      <c r="S33" s="158"/>
      <c r="T33" s="158">
        <f t="shared" si="4"/>
        <v>12.252500000000001</v>
      </c>
      <c r="U33" s="158">
        <f t="shared" si="5"/>
        <v>12.653333333333334</v>
      </c>
    </row>
    <row r="34" spans="1:21" x14ac:dyDescent="0.2">
      <c r="A34" s="130">
        <v>2019</v>
      </c>
      <c r="B34" s="158">
        <v>12.7</v>
      </c>
      <c r="C34" s="158">
        <v>12.94</v>
      </c>
      <c r="D34" s="158">
        <v>12.47</v>
      </c>
      <c r="E34" s="158">
        <v>12.55</v>
      </c>
      <c r="F34" s="158">
        <v>11.82</v>
      </c>
      <c r="G34" s="158">
        <v>12.44</v>
      </c>
      <c r="H34" s="158">
        <v>12.15</v>
      </c>
      <c r="I34" s="158">
        <v>11.56</v>
      </c>
      <c r="J34" s="158">
        <v>11.16</v>
      </c>
      <c r="K34" s="158">
        <v>12.46</v>
      </c>
      <c r="L34" s="158">
        <v>12.69</v>
      </c>
      <c r="M34" s="158">
        <v>13.34</v>
      </c>
      <c r="N34" s="158"/>
      <c r="O34" s="158">
        <f t="shared" si="0"/>
        <v>12.703333333333333</v>
      </c>
      <c r="P34" s="158">
        <f t="shared" si="1"/>
        <v>12.270000000000001</v>
      </c>
      <c r="Q34" s="158">
        <f t="shared" si="2"/>
        <v>11.623333333333335</v>
      </c>
      <c r="R34" s="158">
        <f t="shared" si="3"/>
        <v>12.829999999999998</v>
      </c>
      <c r="S34" s="158"/>
      <c r="T34" s="158">
        <f t="shared" ref="T34:T39" si="6">AVERAGE(O34:R34)</f>
        <v>12.356666666666667</v>
      </c>
      <c r="U34" s="158">
        <f t="shared" ref="U34:U39" si="7">(R33+O34+P34+Q34)/4</f>
        <v>12.358333333333334</v>
      </c>
    </row>
    <row r="35" spans="1:21" x14ac:dyDescent="0.2">
      <c r="A35" s="130">
        <v>2020</v>
      </c>
      <c r="B35" s="158">
        <v>14.18</v>
      </c>
      <c r="C35" s="158">
        <v>15.07</v>
      </c>
      <c r="D35" s="158">
        <v>11.81</v>
      </c>
      <c r="E35" s="158">
        <v>10.07</v>
      </c>
      <c r="F35" s="158">
        <v>10.65</v>
      </c>
      <c r="G35" s="158">
        <v>11.83</v>
      </c>
      <c r="H35" s="158">
        <v>11.92</v>
      </c>
      <c r="I35" s="158">
        <v>12.814285714285718</v>
      </c>
      <c r="J35" s="158">
        <v>12.42</v>
      </c>
      <c r="K35" s="158">
        <v>14.29</v>
      </c>
      <c r="L35" s="158">
        <v>14.93</v>
      </c>
      <c r="M35" s="158">
        <v>14.67</v>
      </c>
      <c r="N35" s="158"/>
      <c r="O35" s="158">
        <f t="shared" si="0"/>
        <v>13.686666666666667</v>
      </c>
      <c r="P35" s="158">
        <f t="shared" si="1"/>
        <v>10.85</v>
      </c>
      <c r="Q35" s="158">
        <f t="shared" si="2"/>
        <v>12.384761904761907</v>
      </c>
      <c r="R35" s="158">
        <f>AVERAGE(K35:M35)</f>
        <v>14.63</v>
      </c>
      <c r="S35" s="158"/>
      <c r="T35" s="158">
        <f t="shared" si="6"/>
        <v>12.887857142857145</v>
      </c>
      <c r="U35" s="158">
        <f t="shared" si="7"/>
        <v>12.437857142857144</v>
      </c>
    </row>
    <row r="36" spans="1:21" x14ac:dyDescent="0.2">
      <c r="A36" s="130">
        <v>2021</v>
      </c>
      <c r="B36" s="158">
        <v>15.94</v>
      </c>
      <c r="C36" s="158">
        <v>16.97</v>
      </c>
      <c r="D36" s="158">
        <v>15.81</v>
      </c>
      <c r="E36" s="158">
        <v>16.170000000000002</v>
      </c>
      <c r="F36" s="158">
        <v>17.2</v>
      </c>
      <c r="G36" s="158">
        <v>17.21</v>
      </c>
      <c r="H36" s="158">
        <v>17.73</v>
      </c>
      <c r="I36" s="158">
        <v>19.38</v>
      </c>
      <c r="J36" s="158">
        <v>19.28</v>
      </c>
      <c r="K36" s="158">
        <v>19.61904761904762</v>
      </c>
      <c r="L36" s="158">
        <v>19.746190476190481</v>
      </c>
      <c r="M36" s="158">
        <v>19.170000000000002</v>
      </c>
      <c r="N36" s="158"/>
      <c r="O36" s="158">
        <f t="shared" si="0"/>
        <v>16.239999999999998</v>
      </c>
      <c r="P36" s="158">
        <f t="shared" si="1"/>
        <v>16.860000000000003</v>
      </c>
      <c r="Q36" s="158">
        <f t="shared" si="2"/>
        <v>18.796666666666667</v>
      </c>
      <c r="R36" s="158">
        <f>AVERAGE(K36:M36)</f>
        <v>19.511746031746032</v>
      </c>
      <c r="S36" s="158"/>
      <c r="T36" s="158">
        <f t="shared" si="6"/>
        <v>17.852103174603176</v>
      </c>
      <c r="U36" s="158">
        <f t="shared" si="7"/>
        <v>16.631666666666668</v>
      </c>
    </row>
    <row r="37" spans="1:21" x14ac:dyDescent="0.2">
      <c r="A37" s="21">
        <v>2022</v>
      </c>
      <c r="B37" s="154">
        <v>18.461000000000002</v>
      </c>
      <c r="C37" s="154">
        <v>18.20315789473684</v>
      </c>
      <c r="D37" s="154">
        <v>19.107826086956518</v>
      </c>
      <c r="E37" s="154">
        <v>19.68</v>
      </c>
      <c r="F37" s="154">
        <v>19.265238095238097</v>
      </c>
      <c r="G37" s="154">
        <v>18.803333333333335</v>
      </c>
      <c r="H37" s="154">
        <v>18.3535</v>
      </c>
      <c r="I37" s="154">
        <v>18.062608695652173</v>
      </c>
      <c r="J37" s="154">
        <v>18.187619047619052</v>
      </c>
      <c r="K37" s="154">
        <v>18.300952380952385</v>
      </c>
      <c r="L37" s="154">
        <v>19.399999999999999</v>
      </c>
      <c r="M37" s="154">
        <v>20.021428571428572</v>
      </c>
      <c r="N37" s="158"/>
      <c r="O37" s="154">
        <f t="shared" si="0"/>
        <v>18.590661327231121</v>
      </c>
      <c r="P37" s="154">
        <f>AVERAGE(E37:G37)</f>
        <v>19.249523809523811</v>
      </c>
      <c r="Q37" s="154">
        <f>AVERAGE(H37:J37)</f>
        <v>18.201242581090408</v>
      </c>
      <c r="R37" s="154">
        <f>AVERAGE(K37:M37)</f>
        <v>19.240793650793652</v>
      </c>
      <c r="S37" s="154"/>
      <c r="T37" s="154">
        <f t="shared" si="6"/>
        <v>18.820555342159746</v>
      </c>
      <c r="U37" s="154">
        <f t="shared" si="7"/>
        <v>18.888293437397845</v>
      </c>
    </row>
    <row r="38" spans="1:21" s="4" customFormat="1" x14ac:dyDescent="0.2">
      <c r="A38" s="21">
        <v>2023</v>
      </c>
      <c r="B38" s="151">
        <v>19.948999999999998</v>
      </c>
      <c r="C38" s="151">
        <v>21.403157894736839</v>
      </c>
      <c r="D38" s="151">
        <v>20.961739130434783</v>
      </c>
      <c r="E38" s="151">
        <v>24.63315789473684</v>
      </c>
      <c r="F38" s="151">
        <v>25.745909090909095</v>
      </c>
      <c r="G38" s="151">
        <v>24.682857142857138</v>
      </c>
      <c r="H38" s="151">
        <v>24.0425</v>
      </c>
      <c r="I38" s="151">
        <v>24.193043478260861</v>
      </c>
      <c r="J38" s="151">
        <v>26.601500000000005</v>
      </c>
      <c r="K38" s="151">
        <v>26.90363636363637</v>
      </c>
      <c r="L38" s="151">
        <v>27.313809523809521</v>
      </c>
      <c r="M38" s="151">
        <v>22.222000000000001</v>
      </c>
      <c r="N38" s="151"/>
      <c r="O38" s="151">
        <f>AVERAGE(B38:D38)</f>
        <v>20.771299008390539</v>
      </c>
      <c r="P38" s="151">
        <f>AVERAGE(E38:G38)</f>
        <v>25.020641376167692</v>
      </c>
      <c r="Q38" s="151">
        <f>AVERAGE(H38:J38)</f>
        <v>24.945681159420289</v>
      </c>
      <c r="R38" s="151">
        <f>AVERAGE(K38:M38)</f>
        <v>25.479815295815296</v>
      </c>
      <c r="S38" s="151"/>
      <c r="T38" s="151">
        <f t="shared" si="6"/>
        <v>24.054359209948455</v>
      </c>
      <c r="U38" s="151">
        <f t="shared" si="7"/>
        <v>22.494603798693042</v>
      </c>
    </row>
    <row r="39" spans="1:21" s="4" customFormat="1" x14ac:dyDescent="0.2">
      <c r="A39" s="21">
        <v>2024</v>
      </c>
      <c r="B39" s="151">
        <v>22.606190476190474</v>
      </c>
      <c r="C39" s="151">
        <v>23.354999999999997</v>
      </c>
      <c r="D39" s="151">
        <v>21.731499999999997</v>
      </c>
      <c r="E39" s="151">
        <v>20.647272727272728</v>
      </c>
      <c r="F39" s="151">
        <v>18.817272727272734</v>
      </c>
      <c r="G39" s="151">
        <v>19.182631578947369</v>
      </c>
      <c r="H39" s="151">
        <v>19.298181818181824</v>
      </c>
      <c r="I39" s="151">
        <v>18.419545454545457</v>
      </c>
      <c r="J39" s="151">
        <v>20.687000000000005</v>
      </c>
      <c r="K39" s="151">
        <v>22.355217391304347</v>
      </c>
      <c r="L39" s="151">
        <v>21.653499999999994</v>
      </c>
      <c r="M39" s="151">
        <v>20.348571428571429</v>
      </c>
      <c r="N39" s="151"/>
      <c r="O39" s="151">
        <f>AVERAGE(B39:D39)</f>
        <v>22.564230158730155</v>
      </c>
      <c r="P39" s="151">
        <f>AVERAGE(E39:G39)</f>
        <v>19.549059011164275</v>
      </c>
      <c r="Q39" s="151">
        <f>AVERAGE(H39:J39)</f>
        <v>19.46824242424243</v>
      </c>
      <c r="R39" s="151">
        <f>AVERAGE(K39:M39)</f>
        <v>21.452429606625259</v>
      </c>
      <c r="S39" s="151"/>
      <c r="T39" s="151">
        <f t="shared" si="6"/>
        <v>20.75849030019053</v>
      </c>
      <c r="U39" s="151">
        <f t="shared" si="7"/>
        <v>21.765336722488041</v>
      </c>
    </row>
    <row r="40" spans="1:21" s="4" customFormat="1" x14ac:dyDescent="0.2">
      <c r="A40" s="177">
        <v>2025</v>
      </c>
      <c r="B40" s="179">
        <v>18.948095238095238</v>
      </c>
      <c r="C40" s="179">
        <v>20.173157894736836</v>
      </c>
      <c r="D40" s="179">
        <v>19.05619047619048</v>
      </c>
      <c r="E40" s="179">
        <v>18.183333333333334</v>
      </c>
      <c r="F40" s="179">
        <v>17.438095238095237</v>
      </c>
      <c r="G40" s="179" t="s">
        <v>23</v>
      </c>
      <c r="H40" s="179" t="s">
        <v>23</v>
      </c>
      <c r="I40" s="179" t="s">
        <v>23</v>
      </c>
      <c r="J40" s="179" t="s">
        <v>23</v>
      </c>
      <c r="K40" s="179" t="s">
        <v>23</v>
      </c>
      <c r="L40" s="179" t="s">
        <v>23</v>
      </c>
      <c r="M40" s="179" t="s">
        <v>23</v>
      </c>
      <c r="N40" s="179"/>
      <c r="O40" s="179">
        <f>AVERAGE(B40:D40)</f>
        <v>19.392481203007517</v>
      </c>
      <c r="P40" s="179" t="s">
        <v>23</v>
      </c>
      <c r="Q40" s="179" t="s">
        <v>23</v>
      </c>
      <c r="R40" s="179" t="s">
        <v>23</v>
      </c>
      <c r="S40" s="179"/>
      <c r="T40" s="179" t="s">
        <v>23</v>
      </c>
      <c r="U40" s="179" t="s">
        <v>23</v>
      </c>
    </row>
    <row r="41" spans="1:21" x14ac:dyDescent="0.2">
      <c r="A41" s="20" t="s">
        <v>292</v>
      </c>
      <c r="B41" s="124"/>
      <c r="C41" s="124"/>
      <c r="D41" s="124"/>
      <c r="E41" s="124"/>
      <c r="F41" s="124"/>
      <c r="G41" s="124"/>
      <c r="H41" s="124"/>
      <c r="I41" s="124"/>
      <c r="J41" s="124"/>
      <c r="K41" s="124"/>
      <c r="L41" s="124"/>
      <c r="M41" s="124"/>
      <c r="N41" s="124"/>
      <c r="O41" s="124"/>
      <c r="P41" s="124"/>
      <c r="Q41" s="124"/>
      <c r="R41" s="124"/>
      <c r="S41" s="124"/>
      <c r="T41" s="124"/>
      <c r="U41" s="124"/>
    </row>
    <row r="42" spans="1:21" x14ac:dyDescent="0.2">
      <c r="A42" s="126" t="s">
        <v>385</v>
      </c>
      <c r="B42" s="124"/>
      <c r="C42" s="124"/>
      <c r="D42" s="124"/>
      <c r="E42" s="124"/>
      <c r="F42" s="124"/>
      <c r="G42" s="124"/>
      <c r="H42" s="124"/>
      <c r="I42" s="124"/>
      <c r="J42" s="124"/>
      <c r="K42" s="124"/>
      <c r="L42" s="124"/>
      <c r="M42" s="124"/>
      <c r="N42" s="124"/>
      <c r="O42" s="124"/>
      <c r="P42" s="124"/>
      <c r="Q42" s="124"/>
      <c r="R42" s="124"/>
      <c r="S42" s="124"/>
      <c r="T42" s="124"/>
      <c r="U42" s="124"/>
    </row>
    <row r="43" spans="1:21" x14ac:dyDescent="0.2">
      <c r="A43" s="130" t="s">
        <v>319</v>
      </c>
      <c r="B43" s="124"/>
      <c r="C43" s="124"/>
      <c r="D43" s="124"/>
      <c r="E43" s="124"/>
      <c r="F43" s="124"/>
      <c r="G43" s="124"/>
      <c r="H43" s="124"/>
      <c r="I43" s="124"/>
      <c r="J43" s="124"/>
      <c r="K43" s="124"/>
      <c r="L43" s="124"/>
      <c r="M43" s="124"/>
      <c r="N43" s="124"/>
      <c r="O43" s="124"/>
      <c r="P43" s="124"/>
      <c r="Q43" s="124"/>
      <c r="R43" s="124"/>
      <c r="S43" s="124"/>
      <c r="T43" s="124"/>
      <c r="U43" s="124"/>
    </row>
    <row r="44" spans="1:21" x14ac:dyDescent="0.2">
      <c r="A44" s="9" t="s">
        <v>380</v>
      </c>
    </row>
    <row r="45" spans="1:21" x14ac:dyDescent="0.2">
      <c r="A45" s="9" t="s">
        <v>270</v>
      </c>
    </row>
    <row r="46" spans="1:21" x14ac:dyDescent="0.2">
      <c r="H46" s="126" t="s">
        <v>96</v>
      </c>
    </row>
    <row r="47" spans="1:21" x14ac:dyDescent="0.2">
      <c r="A47" s="131"/>
      <c r="B47" s="131"/>
      <c r="C47" s="131"/>
      <c r="D47" s="131"/>
      <c r="E47" s="131"/>
      <c r="F47" s="131"/>
      <c r="G47" s="131"/>
      <c r="H47" s="131"/>
      <c r="I47" s="131"/>
      <c r="J47" s="131"/>
      <c r="K47" s="131"/>
      <c r="L47" s="131"/>
      <c r="M47" s="131"/>
      <c r="N47" s="131"/>
    </row>
    <row r="48" spans="1:21" x14ac:dyDescent="0.2">
      <c r="A48" s="131"/>
      <c r="B48" s="131"/>
      <c r="C48" s="131"/>
      <c r="D48" s="131"/>
      <c r="E48" s="131"/>
      <c r="F48" s="131"/>
      <c r="G48" s="131"/>
      <c r="H48" s="131"/>
      <c r="I48" s="131"/>
      <c r="J48" s="131"/>
      <c r="K48" s="131"/>
      <c r="L48" s="131"/>
      <c r="M48" s="131"/>
      <c r="N48" s="131"/>
    </row>
    <row r="49" spans="1:14" x14ac:dyDescent="0.2">
      <c r="A49" s="131"/>
      <c r="B49" s="131"/>
      <c r="C49" s="131"/>
      <c r="D49" s="131"/>
      <c r="E49" s="131"/>
      <c r="F49" s="131"/>
      <c r="G49" s="131"/>
      <c r="H49" s="131"/>
      <c r="I49" s="131"/>
      <c r="J49" s="131"/>
      <c r="K49" s="131"/>
      <c r="L49" s="131"/>
      <c r="M49" s="131"/>
      <c r="N49" s="131"/>
    </row>
    <row r="50" spans="1:14" x14ac:dyDescent="0.2">
      <c r="A50" s="131"/>
      <c r="B50" s="131"/>
      <c r="C50" s="131"/>
      <c r="D50" s="131"/>
      <c r="E50" s="131"/>
      <c r="F50" s="131"/>
      <c r="G50" s="131"/>
      <c r="H50" s="131"/>
      <c r="I50" s="131"/>
      <c r="J50" s="131"/>
      <c r="K50" s="131"/>
      <c r="L50" s="131"/>
      <c r="M50" s="131"/>
      <c r="N50" s="131"/>
    </row>
  </sheetData>
  <pageMargins left="0.75" right="0.75" top="1" bottom="1" header="0.5" footer="0.5"/>
  <pageSetup scale="6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ED982-0C54-42F8-9616-7577EF2E159D}">
  <sheetPr codeName="Sheet5"/>
  <dimension ref="A1:W75"/>
  <sheetViews>
    <sheetView zoomScaleNormal="100" workbookViewId="0">
      <pane xSplit="1" ySplit="3" topLeftCell="B4" activePane="bottomRight" state="frozen"/>
      <selection pane="topRight" activeCell="B1" sqref="B1"/>
      <selection pane="bottomLeft" activeCell="A4" sqref="A4"/>
      <selection pane="bottomRight"/>
    </sheetView>
  </sheetViews>
  <sheetFormatPr defaultRowHeight="11.25" x14ac:dyDescent="0.2"/>
  <cols>
    <col min="1" max="12" width="9.140625" style="4"/>
    <col min="13" max="13" width="9.140625" style="4" customWidth="1"/>
    <col min="14" max="14" width="0.85546875" style="4" customWidth="1"/>
    <col min="15" max="18" width="9.140625" style="4"/>
    <col min="19" max="19" width="0.85546875" style="4" customWidth="1"/>
    <col min="20" max="269" width="9.140625" style="4"/>
    <col min="270" max="270" width="0" style="4" hidden="1" customWidth="1"/>
    <col min="271" max="274" width="9.140625" style="4"/>
    <col min="275" max="275" width="0" style="4" hidden="1" customWidth="1"/>
    <col min="276" max="525" width="9.140625" style="4"/>
    <col min="526" max="526" width="0" style="4" hidden="1" customWidth="1"/>
    <col min="527" max="530" width="9.140625" style="4"/>
    <col min="531" max="531" width="0" style="4" hidden="1" customWidth="1"/>
    <col min="532" max="781" width="9.140625" style="4"/>
    <col min="782" max="782" width="0" style="4" hidden="1" customWidth="1"/>
    <col min="783" max="786" width="9.140625" style="4"/>
    <col min="787" max="787" width="0" style="4" hidden="1" customWidth="1"/>
    <col min="788" max="1037" width="9.140625" style="4"/>
    <col min="1038" max="1038" width="0" style="4" hidden="1" customWidth="1"/>
    <col min="1039" max="1042" width="9.140625" style="4"/>
    <col min="1043" max="1043" width="0" style="4" hidden="1" customWidth="1"/>
    <col min="1044" max="1293" width="9.140625" style="4"/>
    <col min="1294" max="1294" width="0" style="4" hidden="1" customWidth="1"/>
    <col min="1295" max="1298" width="9.140625" style="4"/>
    <col min="1299" max="1299" width="0" style="4" hidden="1" customWidth="1"/>
    <col min="1300" max="1549" width="9.140625" style="4"/>
    <col min="1550" max="1550" width="0" style="4" hidden="1" customWidth="1"/>
    <col min="1551" max="1554" width="9.140625" style="4"/>
    <col min="1555" max="1555" width="0" style="4" hidden="1" customWidth="1"/>
    <col min="1556" max="1805" width="9.140625" style="4"/>
    <col min="1806" max="1806" width="0" style="4" hidden="1" customWidth="1"/>
    <col min="1807" max="1810" width="9.140625" style="4"/>
    <col min="1811" max="1811" width="0" style="4" hidden="1" customWidth="1"/>
    <col min="1812" max="2061" width="9.140625" style="4"/>
    <col min="2062" max="2062" width="0" style="4" hidden="1" customWidth="1"/>
    <col min="2063" max="2066" width="9.140625" style="4"/>
    <col min="2067" max="2067" width="0" style="4" hidden="1" customWidth="1"/>
    <col min="2068" max="2317" width="9.140625" style="4"/>
    <col min="2318" max="2318" width="0" style="4" hidden="1" customWidth="1"/>
    <col min="2319" max="2322" width="9.140625" style="4"/>
    <col min="2323" max="2323" width="0" style="4" hidden="1" customWidth="1"/>
    <col min="2324" max="2573" width="9.140625" style="4"/>
    <col min="2574" max="2574" width="0" style="4" hidden="1" customWidth="1"/>
    <col min="2575" max="2578" width="9.140625" style="4"/>
    <col min="2579" max="2579" width="0" style="4" hidden="1" customWidth="1"/>
    <col min="2580" max="2829" width="9.140625" style="4"/>
    <col min="2830" max="2830" width="0" style="4" hidden="1" customWidth="1"/>
    <col min="2831" max="2834" width="9.140625" style="4"/>
    <col min="2835" max="2835" width="0" style="4" hidden="1" customWidth="1"/>
    <col min="2836" max="3085" width="9.140625" style="4"/>
    <col min="3086" max="3086" width="0" style="4" hidden="1" customWidth="1"/>
    <col min="3087" max="3090" width="9.140625" style="4"/>
    <col min="3091" max="3091" width="0" style="4" hidden="1" customWidth="1"/>
    <col min="3092" max="3341" width="9.140625" style="4"/>
    <col min="3342" max="3342" width="0" style="4" hidden="1" customWidth="1"/>
    <col min="3343" max="3346" width="9.140625" style="4"/>
    <col min="3347" max="3347" width="0" style="4" hidden="1" customWidth="1"/>
    <col min="3348" max="3597" width="9.140625" style="4"/>
    <col min="3598" max="3598" width="0" style="4" hidden="1" customWidth="1"/>
    <col min="3599" max="3602" width="9.140625" style="4"/>
    <col min="3603" max="3603" width="0" style="4" hidden="1" customWidth="1"/>
    <col min="3604" max="3853" width="9.140625" style="4"/>
    <col min="3854" max="3854" width="0" style="4" hidden="1" customWidth="1"/>
    <col min="3855" max="3858" width="9.140625" style="4"/>
    <col min="3859" max="3859" width="0" style="4" hidden="1" customWidth="1"/>
    <col min="3860" max="4109" width="9.140625" style="4"/>
    <col min="4110" max="4110" width="0" style="4" hidden="1" customWidth="1"/>
    <col min="4111" max="4114" width="9.140625" style="4"/>
    <col min="4115" max="4115" width="0" style="4" hidden="1" customWidth="1"/>
    <col min="4116" max="4365" width="9.140625" style="4"/>
    <col min="4366" max="4366" width="0" style="4" hidden="1" customWidth="1"/>
    <col min="4367" max="4370" width="9.140625" style="4"/>
    <col min="4371" max="4371" width="0" style="4" hidden="1" customWidth="1"/>
    <col min="4372" max="4621" width="9.140625" style="4"/>
    <col min="4622" max="4622" width="0" style="4" hidden="1" customWidth="1"/>
    <col min="4623" max="4626" width="9.140625" style="4"/>
    <col min="4627" max="4627" width="0" style="4" hidden="1" customWidth="1"/>
    <col min="4628" max="4877" width="9.140625" style="4"/>
    <col min="4878" max="4878" width="0" style="4" hidden="1" customWidth="1"/>
    <col min="4879" max="4882" width="9.140625" style="4"/>
    <col min="4883" max="4883" width="0" style="4" hidden="1" customWidth="1"/>
    <col min="4884" max="5133" width="9.140625" style="4"/>
    <col min="5134" max="5134" width="0" style="4" hidden="1" customWidth="1"/>
    <col min="5135" max="5138" width="9.140625" style="4"/>
    <col min="5139" max="5139" width="0" style="4" hidden="1" customWidth="1"/>
    <col min="5140" max="5389" width="9.140625" style="4"/>
    <col min="5390" max="5390" width="0" style="4" hidden="1" customWidth="1"/>
    <col min="5391" max="5394" width="9.140625" style="4"/>
    <col min="5395" max="5395" width="0" style="4" hidden="1" customWidth="1"/>
    <col min="5396" max="5645" width="9.140625" style="4"/>
    <col min="5646" max="5646" width="0" style="4" hidden="1" customWidth="1"/>
    <col min="5647" max="5650" width="9.140625" style="4"/>
    <col min="5651" max="5651" width="0" style="4" hidden="1" customWidth="1"/>
    <col min="5652" max="5901" width="9.140625" style="4"/>
    <col min="5902" max="5902" width="0" style="4" hidden="1" customWidth="1"/>
    <col min="5903" max="5906" width="9.140625" style="4"/>
    <col min="5907" max="5907" width="0" style="4" hidden="1" customWidth="1"/>
    <col min="5908" max="6157" width="9.140625" style="4"/>
    <col min="6158" max="6158" width="0" style="4" hidden="1" customWidth="1"/>
    <col min="6159" max="6162" width="9.140625" style="4"/>
    <col min="6163" max="6163" width="0" style="4" hidden="1" customWidth="1"/>
    <col min="6164" max="6413" width="9.140625" style="4"/>
    <col min="6414" max="6414" width="0" style="4" hidden="1" customWidth="1"/>
    <col min="6415" max="6418" width="9.140625" style="4"/>
    <col min="6419" max="6419" width="0" style="4" hidden="1" customWidth="1"/>
    <col min="6420" max="6669" width="9.140625" style="4"/>
    <col min="6670" max="6670" width="0" style="4" hidden="1" customWidth="1"/>
    <col min="6671" max="6674" width="9.140625" style="4"/>
    <col min="6675" max="6675" width="0" style="4" hidden="1" customWidth="1"/>
    <col min="6676" max="6925" width="9.140625" style="4"/>
    <col min="6926" max="6926" width="0" style="4" hidden="1" customWidth="1"/>
    <col min="6927" max="6930" width="9.140625" style="4"/>
    <col min="6931" max="6931" width="0" style="4" hidden="1" customWidth="1"/>
    <col min="6932" max="7181" width="9.140625" style="4"/>
    <col min="7182" max="7182" width="0" style="4" hidden="1" customWidth="1"/>
    <col min="7183" max="7186" width="9.140625" style="4"/>
    <col min="7187" max="7187" width="0" style="4" hidden="1" customWidth="1"/>
    <col min="7188" max="7437" width="9.140625" style="4"/>
    <col min="7438" max="7438" width="0" style="4" hidden="1" customWidth="1"/>
    <col min="7439" max="7442" width="9.140625" style="4"/>
    <col min="7443" max="7443" width="0" style="4" hidden="1" customWidth="1"/>
    <col min="7444" max="7693" width="9.140625" style="4"/>
    <col min="7694" max="7694" width="0" style="4" hidden="1" customWidth="1"/>
    <col min="7695" max="7698" width="9.140625" style="4"/>
    <col min="7699" max="7699" width="0" style="4" hidden="1" customWidth="1"/>
    <col min="7700" max="7949" width="9.140625" style="4"/>
    <col min="7950" max="7950" width="0" style="4" hidden="1" customWidth="1"/>
    <col min="7951" max="7954" width="9.140625" style="4"/>
    <col min="7955" max="7955" width="0" style="4" hidden="1" customWidth="1"/>
    <col min="7956" max="8205" width="9.140625" style="4"/>
    <col min="8206" max="8206" width="0" style="4" hidden="1" customWidth="1"/>
    <col min="8207" max="8210" width="9.140625" style="4"/>
    <col min="8211" max="8211" width="0" style="4" hidden="1" customWidth="1"/>
    <col min="8212" max="8461" width="9.140625" style="4"/>
    <col min="8462" max="8462" width="0" style="4" hidden="1" customWidth="1"/>
    <col min="8463" max="8466" width="9.140625" style="4"/>
    <col min="8467" max="8467" width="0" style="4" hidden="1" customWidth="1"/>
    <col min="8468" max="8717" width="9.140625" style="4"/>
    <col min="8718" max="8718" width="0" style="4" hidden="1" customWidth="1"/>
    <col min="8719" max="8722" width="9.140625" style="4"/>
    <col min="8723" max="8723" width="0" style="4" hidden="1" customWidth="1"/>
    <col min="8724" max="8973" width="9.140625" style="4"/>
    <col min="8974" max="8974" width="0" style="4" hidden="1" customWidth="1"/>
    <col min="8975" max="8978" width="9.140625" style="4"/>
    <col min="8979" max="8979" width="0" style="4" hidden="1" customWidth="1"/>
    <col min="8980" max="9229" width="9.140625" style="4"/>
    <col min="9230" max="9230" width="0" style="4" hidden="1" customWidth="1"/>
    <col min="9231" max="9234" width="9.140625" style="4"/>
    <col min="9235" max="9235" width="0" style="4" hidden="1" customWidth="1"/>
    <col min="9236" max="9485" width="9.140625" style="4"/>
    <col min="9486" max="9486" width="0" style="4" hidden="1" customWidth="1"/>
    <col min="9487" max="9490" width="9.140625" style="4"/>
    <col min="9491" max="9491" width="0" style="4" hidden="1" customWidth="1"/>
    <col min="9492" max="9741" width="9.140625" style="4"/>
    <col min="9742" max="9742" width="0" style="4" hidden="1" customWidth="1"/>
    <col min="9743" max="9746" width="9.140625" style="4"/>
    <col min="9747" max="9747" width="0" style="4" hidden="1" customWidth="1"/>
    <col min="9748" max="9997" width="9.140625" style="4"/>
    <col min="9998" max="9998" width="0" style="4" hidden="1" customWidth="1"/>
    <col min="9999" max="10002" width="9.140625" style="4"/>
    <col min="10003" max="10003" width="0" style="4" hidden="1" customWidth="1"/>
    <col min="10004" max="10253" width="9.140625" style="4"/>
    <col min="10254" max="10254" width="0" style="4" hidden="1" customWidth="1"/>
    <col min="10255" max="10258" width="9.140625" style="4"/>
    <col min="10259" max="10259" width="0" style="4" hidden="1" customWidth="1"/>
    <col min="10260" max="10509" width="9.140625" style="4"/>
    <col min="10510" max="10510" width="0" style="4" hidden="1" customWidth="1"/>
    <col min="10511" max="10514" width="9.140625" style="4"/>
    <col min="10515" max="10515" width="0" style="4" hidden="1" customWidth="1"/>
    <col min="10516" max="10765" width="9.140625" style="4"/>
    <col min="10766" max="10766" width="0" style="4" hidden="1" customWidth="1"/>
    <col min="10767" max="10770" width="9.140625" style="4"/>
    <col min="10771" max="10771" width="0" style="4" hidden="1" customWidth="1"/>
    <col min="10772" max="11021" width="9.140625" style="4"/>
    <col min="11022" max="11022" width="0" style="4" hidden="1" customWidth="1"/>
    <col min="11023" max="11026" width="9.140625" style="4"/>
    <col min="11027" max="11027" width="0" style="4" hidden="1" customWidth="1"/>
    <col min="11028" max="11277" width="9.140625" style="4"/>
    <col min="11278" max="11278" width="0" style="4" hidden="1" customWidth="1"/>
    <col min="11279" max="11282" width="9.140625" style="4"/>
    <col min="11283" max="11283" width="0" style="4" hidden="1" customWidth="1"/>
    <col min="11284" max="11533" width="9.140625" style="4"/>
    <col min="11534" max="11534" width="0" style="4" hidden="1" customWidth="1"/>
    <col min="11535" max="11538" width="9.140625" style="4"/>
    <col min="11539" max="11539" width="0" style="4" hidden="1" customWidth="1"/>
    <col min="11540" max="11789" width="9.140625" style="4"/>
    <col min="11790" max="11790" width="0" style="4" hidden="1" customWidth="1"/>
    <col min="11791" max="11794" width="9.140625" style="4"/>
    <col min="11795" max="11795" width="0" style="4" hidden="1" customWidth="1"/>
    <col min="11796" max="12045" width="9.140625" style="4"/>
    <col min="12046" max="12046" width="0" style="4" hidden="1" customWidth="1"/>
    <col min="12047" max="12050" width="9.140625" style="4"/>
    <col min="12051" max="12051" width="0" style="4" hidden="1" customWidth="1"/>
    <col min="12052" max="12301" width="9.140625" style="4"/>
    <col min="12302" max="12302" width="0" style="4" hidden="1" customWidth="1"/>
    <col min="12303" max="12306" width="9.140625" style="4"/>
    <col min="12307" max="12307" width="0" style="4" hidden="1" customWidth="1"/>
    <col min="12308" max="12557" width="9.140625" style="4"/>
    <col min="12558" max="12558" width="0" style="4" hidden="1" customWidth="1"/>
    <col min="12559" max="12562" width="9.140625" style="4"/>
    <col min="12563" max="12563" width="0" style="4" hidden="1" customWidth="1"/>
    <col min="12564" max="12813" width="9.140625" style="4"/>
    <col min="12814" max="12814" width="0" style="4" hidden="1" customWidth="1"/>
    <col min="12815" max="12818" width="9.140625" style="4"/>
    <col min="12819" max="12819" width="0" style="4" hidden="1" customWidth="1"/>
    <col min="12820" max="13069" width="9.140625" style="4"/>
    <col min="13070" max="13070" width="0" style="4" hidden="1" customWidth="1"/>
    <col min="13071" max="13074" width="9.140625" style="4"/>
    <col min="13075" max="13075" width="0" style="4" hidden="1" customWidth="1"/>
    <col min="13076" max="13325" width="9.140625" style="4"/>
    <col min="13326" max="13326" width="0" style="4" hidden="1" customWidth="1"/>
    <col min="13327" max="13330" width="9.140625" style="4"/>
    <col min="13331" max="13331" width="0" style="4" hidden="1" customWidth="1"/>
    <col min="13332" max="13581" width="9.140625" style="4"/>
    <col min="13582" max="13582" width="0" style="4" hidden="1" customWidth="1"/>
    <col min="13583" max="13586" width="9.140625" style="4"/>
    <col min="13587" max="13587" width="0" style="4" hidden="1" customWidth="1"/>
    <col min="13588" max="13837" width="9.140625" style="4"/>
    <col min="13838" max="13838" width="0" style="4" hidden="1" customWidth="1"/>
    <col min="13839" max="13842" width="9.140625" style="4"/>
    <col min="13843" max="13843" width="0" style="4" hidden="1" customWidth="1"/>
    <col min="13844" max="14093" width="9.140625" style="4"/>
    <col min="14094" max="14094" width="0" style="4" hidden="1" customWidth="1"/>
    <col min="14095" max="14098" width="9.140625" style="4"/>
    <col min="14099" max="14099" width="0" style="4" hidden="1" customWidth="1"/>
    <col min="14100" max="14349" width="9.140625" style="4"/>
    <col min="14350" max="14350" width="0" style="4" hidden="1" customWidth="1"/>
    <col min="14351" max="14354" width="9.140625" style="4"/>
    <col min="14355" max="14355" width="0" style="4" hidden="1" customWidth="1"/>
    <col min="14356" max="14605" width="9.140625" style="4"/>
    <col min="14606" max="14606" width="0" style="4" hidden="1" customWidth="1"/>
    <col min="14607" max="14610" width="9.140625" style="4"/>
    <col min="14611" max="14611" width="0" style="4" hidden="1" customWidth="1"/>
    <col min="14612" max="14861" width="9.140625" style="4"/>
    <col min="14862" max="14862" width="0" style="4" hidden="1" customWidth="1"/>
    <col min="14863" max="14866" width="9.140625" style="4"/>
    <col min="14867" max="14867" width="0" style="4" hidden="1" customWidth="1"/>
    <col min="14868" max="15117" width="9.140625" style="4"/>
    <col min="15118" max="15118" width="0" style="4" hidden="1" customWidth="1"/>
    <col min="15119" max="15122" width="9.140625" style="4"/>
    <col min="15123" max="15123" width="0" style="4" hidden="1" customWidth="1"/>
    <col min="15124" max="15373" width="9.140625" style="4"/>
    <col min="15374" max="15374" width="0" style="4" hidden="1" customWidth="1"/>
    <col min="15375" max="15378" width="9.140625" style="4"/>
    <col min="15379" max="15379" width="0" style="4" hidden="1" customWidth="1"/>
    <col min="15380" max="15629" width="9.140625" style="4"/>
    <col min="15630" max="15630" width="0" style="4" hidden="1" customWidth="1"/>
    <col min="15631" max="15634" width="9.140625" style="4"/>
    <col min="15635" max="15635" width="0" style="4" hidden="1" customWidth="1"/>
    <col min="15636" max="15885" width="9.140625" style="4"/>
    <col min="15886" max="15886" width="0" style="4" hidden="1" customWidth="1"/>
    <col min="15887" max="15890" width="9.140625" style="4"/>
    <col min="15891" max="15891" width="0" style="4" hidden="1" customWidth="1"/>
    <col min="15892" max="16141" width="9.140625" style="4"/>
    <col min="16142" max="16142" width="0" style="4" hidden="1" customWidth="1"/>
    <col min="16143" max="16146" width="9.140625" style="4"/>
    <col min="16147" max="16147" width="0" style="4" hidden="1" customWidth="1"/>
    <col min="16148" max="16384" width="9.140625" style="4"/>
  </cols>
  <sheetData>
    <row r="1" spans="1:21" x14ac:dyDescent="0.2">
      <c r="A1" s="13" t="s">
        <v>369</v>
      </c>
      <c r="B1" s="17"/>
      <c r="C1" s="17"/>
      <c r="D1" s="17"/>
      <c r="E1" s="17"/>
      <c r="F1" s="17"/>
      <c r="G1" s="17"/>
      <c r="H1" s="17"/>
      <c r="I1" s="17"/>
      <c r="J1" s="17"/>
      <c r="K1" s="17"/>
      <c r="L1" s="17"/>
      <c r="M1" s="17"/>
      <c r="N1" s="17"/>
      <c r="O1" s="17"/>
      <c r="P1" s="17"/>
      <c r="Q1" s="17"/>
      <c r="R1" s="17"/>
      <c r="S1" s="17"/>
      <c r="T1" s="17"/>
      <c r="U1" s="17"/>
    </row>
    <row r="2" spans="1:21" x14ac:dyDescent="0.2">
      <c r="A2" s="17" t="s">
        <v>21</v>
      </c>
      <c r="B2" s="18" t="s">
        <v>20</v>
      </c>
      <c r="C2" s="18" t="s">
        <v>19</v>
      </c>
      <c r="D2" s="18" t="s">
        <v>18</v>
      </c>
      <c r="E2" s="18" t="s">
        <v>17</v>
      </c>
      <c r="F2" s="18" t="s">
        <v>16</v>
      </c>
      <c r="G2" s="18" t="s">
        <v>15</v>
      </c>
      <c r="H2" s="18" t="s">
        <v>14</v>
      </c>
      <c r="I2" s="18" t="s">
        <v>13</v>
      </c>
      <c r="J2" s="18" t="s">
        <v>12</v>
      </c>
      <c r="K2" s="18" t="s">
        <v>11</v>
      </c>
      <c r="L2" s="18" t="s">
        <v>10</v>
      </c>
      <c r="M2" s="18" t="s">
        <v>9</v>
      </c>
      <c r="N2" s="17"/>
      <c r="O2" s="18" t="s">
        <v>8</v>
      </c>
      <c r="P2" s="18" t="s">
        <v>7</v>
      </c>
      <c r="Q2" s="18" t="s">
        <v>6</v>
      </c>
      <c r="R2" s="18" t="s">
        <v>5</v>
      </c>
      <c r="S2" s="18"/>
      <c r="T2" s="18" t="s">
        <v>4</v>
      </c>
      <c r="U2" s="18" t="s">
        <v>3</v>
      </c>
    </row>
    <row r="3" spans="1:21" x14ac:dyDescent="0.2">
      <c r="A3" s="19" t="s">
        <v>2</v>
      </c>
      <c r="B3" s="19"/>
      <c r="C3" s="19"/>
      <c r="D3" s="19"/>
      <c r="E3" s="19"/>
      <c r="F3" s="19"/>
      <c r="G3" s="19"/>
      <c r="H3" s="19"/>
      <c r="I3" s="19"/>
      <c r="J3" s="19"/>
      <c r="K3" s="19"/>
      <c r="L3" s="19"/>
      <c r="M3" s="19"/>
      <c r="N3" s="19"/>
      <c r="O3" s="19"/>
      <c r="P3" s="19"/>
      <c r="Q3" s="19"/>
      <c r="R3" s="19"/>
      <c r="S3" s="19"/>
      <c r="T3" s="19"/>
      <c r="U3" s="19"/>
    </row>
    <row r="4" spans="1:21" x14ac:dyDescent="0.2">
      <c r="A4" s="20"/>
      <c r="B4" s="20" t="s">
        <v>96</v>
      </c>
      <c r="C4" s="20"/>
      <c r="D4" s="20"/>
      <c r="E4" s="20"/>
      <c r="F4" s="20"/>
      <c r="G4" s="20"/>
      <c r="H4" s="20"/>
      <c r="I4" s="20"/>
      <c r="J4" s="20"/>
      <c r="K4" s="20"/>
      <c r="L4" s="20"/>
      <c r="M4" s="20"/>
      <c r="N4" s="20"/>
      <c r="O4" s="20"/>
      <c r="P4" s="20"/>
      <c r="Q4" s="20"/>
      <c r="R4" s="20"/>
      <c r="S4" s="20"/>
      <c r="T4" s="20"/>
      <c r="U4" s="20"/>
    </row>
    <row r="5" spans="1:21" x14ac:dyDescent="0.2">
      <c r="A5" s="135">
        <v>1960</v>
      </c>
      <c r="B5" s="154">
        <v>5.89</v>
      </c>
      <c r="C5" s="154">
        <v>6</v>
      </c>
      <c r="D5" s="154">
        <v>6.11</v>
      </c>
      <c r="E5" s="154">
        <v>6.17</v>
      </c>
      <c r="F5" s="154">
        <v>6.09</v>
      </c>
      <c r="G5" s="154">
        <v>6.25</v>
      </c>
      <c r="H5" s="154">
        <v>6.48</v>
      </c>
      <c r="I5" s="154">
        <v>6.47</v>
      </c>
      <c r="J5" s="154">
        <v>6.59</v>
      </c>
      <c r="K5" s="154">
        <v>6.52</v>
      </c>
      <c r="L5" s="154">
        <v>6.53</v>
      </c>
      <c r="M5" s="154">
        <v>6.46</v>
      </c>
      <c r="N5" s="154"/>
      <c r="O5" s="154">
        <f>AVERAGE(B5:D5)</f>
        <v>6</v>
      </c>
      <c r="P5" s="154">
        <f>AVERAGE(E5:G5)</f>
        <v>6.169999999999999</v>
      </c>
      <c r="Q5" s="154">
        <f>AVERAGE(H5:J5)</f>
        <v>6.5133333333333328</v>
      </c>
      <c r="R5" s="154">
        <f>(K5+L5+M5)/3</f>
        <v>6.5033333333333339</v>
      </c>
      <c r="S5" s="154"/>
      <c r="T5" s="154">
        <f>AVERAGE(B5:M5)</f>
        <v>6.2966666666666669</v>
      </c>
      <c r="U5" s="154" t="s">
        <v>23</v>
      </c>
    </row>
    <row r="6" spans="1:21" x14ac:dyDescent="0.2">
      <c r="A6" s="135">
        <v>1961</v>
      </c>
      <c r="B6" s="154">
        <v>6.39</v>
      </c>
      <c r="C6" s="154">
        <v>6.32</v>
      </c>
      <c r="D6" s="154">
        <v>6.25</v>
      </c>
      <c r="E6" s="154">
        <v>6.25</v>
      </c>
      <c r="F6" s="154">
        <v>6.46</v>
      </c>
      <c r="G6" s="154">
        <v>6.48</v>
      </c>
      <c r="H6" s="154">
        <v>6.39</v>
      </c>
      <c r="I6" s="154">
        <v>6.06</v>
      </c>
      <c r="J6" s="154">
        <v>6.06</v>
      </c>
      <c r="K6" s="154">
        <v>6.19</v>
      </c>
      <c r="L6" s="154">
        <v>6.29</v>
      </c>
      <c r="M6" s="154">
        <v>6.4</v>
      </c>
      <c r="N6" s="154"/>
      <c r="O6" s="154">
        <f t="shared" ref="O6:O66" si="0">AVERAGE(B6:D6)</f>
        <v>6.32</v>
      </c>
      <c r="P6" s="154">
        <f t="shared" ref="P6:P62" si="1">AVERAGE(E6:G6)</f>
        <v>6.3966666666666674</v>
      </c>
      <c r="Q6" s="154">
        <f t="shared" ref="Q6:Q62" si="2">AVERAGE(H6:J6)</f>
        <v>6.169999999999999</v>
      </c>
      <c r="R6" s="154">
        <f t="shared" ref="R6:R62" si="3">AVERAGE(K6:M6)</f>
        <v>6.2933333333333339</v>
      </c>
      <c r="S6" s="154"/>
      <c r="T6" s="154">
        <f t="shared" ref="T6:T62" si="4">AVERAGE(O6:R6)</f>
        <v>6.2949999999999999</v>
      </c>
      <c r="U6" s="154">
        <f t="shared" ref="U6:U62" si="5">(R5+O6+P6+Q6)/4</f>
        <v>6.3475000000000001</v>
      </c>
    </row>
    <row r="7" spans="1:21" x14ac:dyDescent="0.2">
      <c r="A7" s="135">
        <v>1962</v>
      </c>
      <c r="B7" s="154">
        <v>6.45</v>
      </c>
      <c r="C7" s="154">
        <v>6.37</v>
      </c>
      <c r="D7" s="154">
        <v>6.43</v>
      </c>
      <c r="E7" s="154">
        <v>6.43</v>
      </c>
      <c r="F7" s="154">
        <v>6.43</v>
      </c>
      <c r="G7" s="154">
        <v>6.45</v>
      </c>
      <c r="H7" s="154">
        <v>6.39</v>
      </c>
      <c r="I7" s="154">
        <v>6.54</v>
      </c>
      <c r="J7" s="154">
        <v>6.43</v>
      </c>
      <c r="K7" s="154">
        <v>6.52</v>
      </c>
      <c r="L7" s="154">
        <v>6.44</v>
      </c>
      <c r="M7" s="154">
        <v>6.54</v>
      </c>
      <c r="N7" s="154"/>
      <c r="O7" s="154">
        <f t="shared" si="0"/>
        <v>6.416666666666667</v>
      </c>
      <c r="P7" s="154">
        <f t="shared" si="1"/>
        <v>6.4366666666666665</v>
      </c>
      <c r="Q7" s="154">
        <f t="shared" si="2"/>
        <v>6.4533333333333331</v>
      </c>
      <c r="R7" s="154">
        <f t="shared" si="3"/>
        <v>6.5</v>
      </c>
      <c r="S7" s="154"/>
      <c r="T7" s="154">
        <f t="shared" si="4"/>
        <v>6.4516666666666662</v>
      </c>
      <c r="U7" s="154">
        <f t="shared" si="5"/>
        <v>6.4</v>
      </c>
    </row>
    <row r="8" spans="1:21" x14ac:dyDescent="0.2">
      <c r="A8" s="135">
        <v>1963</v>
      </c>
      <c r="B8" s="154">
        <v>6.7</v>
      </c>
      <c r="C8" s="154">
        <v>6.8</v>
      </c>
      <c r="D8" s="154">
        <v>7.04</v>
      </c>
      <c r="E8" s="154">
        <v>8.26</v>
      </c>
      <c r="F8" s="154">
        <v>11.08</v>
      </c>
      <c r="G8" s="154">
        <v>8.6999999999999993</v>
      </c>
      <c r="H8" s="154">
        <v>7.95</v>
      </c>
      <c r="I8" s="154">
        <v>6.65</v>
      </c>
      <c r="J8" s="154">
        <v>7.45</v>
      </c>
      <c r="K8" s="154">
        <v>9.42</v>
      </c>
      <c r="L8" s="154">
        <v>9.34</v>
      </c>
      <c r="M8" s="154">
        <v>8.7799999999999994</v>
      </c>
      <c r="N8" s="154"/>
      <c r="O8" s="154">
        <f t="shared" si="0"/>
        <v>6.8466666666666667</v>
      </c>
      <c r="P8" s="154">
        <f t="shared" si="1"/>
        <v>9.3466666666666658</v>
      </c>
      <c r="Q8" s="154">
        <f t="shared" si="2"/>
        <v>7.3500000000000005</v>
      </c>
      <c r="R8" s="154">
        <f t="shared" si="3"/>
        <v>9.18</v>
      </c>
      <c r="S8" s="154"/>
      <c r="T8" s="154">
        <f t="shared" si="4"/>
        <v>8.1808333333333323</v>
      </c>
      <c r="U8" s="154">
        <f t="shared" si="5"/>
        <v>7.5108333333333341</v>
      </c>
    </row>
    <row r="9" spans="1:21" x14ac:dyDescent="0.2">
      <c r="A9" s="135">
        <v>1964</v>
      </c>
      <c r="B9" s="154">
        <v>9.2899999999999991</v>
      </c>
      <c r="C9" s="154">
        <v>8.02</v>
      </c>
      <c r="D9" s="154">
        <v>7.33</v>
      </c>
      <c r="E9" s="154">
        <v>7.43</v>
      </c>
      <c r="F9" s="154">
        <v>6.65</v>
      </c>
      <c r="G9" s="154">
        <v>6.45</v>
      </c>
      <c r="H9" s="154">
        <v>6.25</v>
      </c>
      <c r="I9" s="154">
        <v>6.18</v>
      </c>
      <c r="J9" s="154">
        <v>6.2</v>
      </c>
      <c r="K9" s="154">
        <v>6.27</v>
      </c>
      <c r="L9" s="154">
        <v>6.17</v>
      </c>
      <c r="M9" s="154">
        <v>6.55</v>
      </c>
      <c r="N9" s="154"/>
      <c r="O9" s="154">
        <f t="shared" si="0"/>
        <v>8.2133333333333329</v>
      </c>
      <c r="P9" s="154">
        <f t="shared" si="1"/>
        <v>6.8433333333333337</v>
      </c>
      <c r="Q9" s="154">
        <f t="shared" si="2"/>
        <v>6.21</v>
      </c>
      <c r="R9" s="154">
        <f t="shared" si="3"/>
        <v>6.3299999999999992</v>
      </c>
      <c r="S9" s="154"/>
      <c r="T9" s="154">
        <f t="shared" si="4"/>
        <v>6.899166666666666</v>
      </c>
      <c r="U9" s="154">
        <f t="shared" si="5"/>
        <v>7.6116666666666664</v>
      </c>
    </row>
    <row r="10" spans="1:21" x14ac:dyDescent="0.2">
      <c r="A10" s="135">
        <v>1965</v>
      </c>
      <c r="B10" s="154">
        <v>6.85</v>
      </c>
      <c r="C10" s="154">
        <v>6.79</v>
      </c>
      <c r="D10" s="154">
        <v>6.61</v>
      </c>
      <c r="E10" s="154">
        <v>6.59</v>
      </c>
      <c r="F10" s="154">
        <v>6.73</v>
      </c>
      <c r="G10" s="154">
        <v>6.72</v>
      </c>
      <c r="H10" s="154">
        <v>6.73</v>
      </c>
      <c r="I10" s="154">
        <v>6.77</v>
      </c>
      <c r="J10" s="154">
        <v>6.82</v>
      </c>
      <c r="K10" s="154">
        <v>6.82</v>
      </c>
      <c r="L10" s="154">
        <v>6.8</v>
      </c>
      <c r="M10" s="154">
        <v>6.75</v>
      </c>
      <c r="N10" s="154"/>
      <c r="O10" s="154">
        <f t="shared" si="0"/>
        <v>6.75</v>
      </c>
      <c r="P10" s="154">
        <f t="shared" si="1"/>
        <v>6.68</v>
      </c>
      <c r="Q10" s="154">
        <f t="shared" si="2"/>
        <v>6.7733333333333334</v>
      </c>
      <c r="R10" s="154">
        <f>AVERAGE(K10:M10)</f>
        <v>6.79</v>
      </c>
      <c r="S10" s="154"/>
      <c r="T10" s="154">
        <f>AVERAGE(O10:R10)</f>
        <v>6.7483333333333331</v>
      </c>
      <c r="U10" s="154">
        <f>(R9+O10+P10+Q10)/4</f>
        <v>6.6333333333333329</v>
      </c>
    </row>
    <row r="11" spans="1:21" x14ac:dyDescent="0.2">
      <c r="A11" s="135">
        <v>1966</v>
      </c>
      <c r="B11" s="154">
        <v>6.88</v>
      </c>
      <c r="C11" s="154">
        <v>6.92</v>
      </c>
      <c r="D11" s="154">
        <v>6.84</v>
      </c>
      <c r="E11" s="154">
        <v>6.89</v>
      </c>
      <c r="F11" s="154">
        <v>6.9</v>
      </c>
      <c r="G11" s="154">
        <v>6.92</v>
      </c>
      <c r="H11" s="154">
        <v>7</v>
      </c>
      <c r="I11" s="154">
        <v>7.05</v>
      </c>
      <c r="J11" s="154">
        <v>7.11</v>
      </c>
      <c r="K11" s="154">
        <v>7.15</v>
      </c>
      <c r="L11" s="154">
        <v>7.12</v>
      </c>
      <c r="M11" s="154">
        <v>7.14</v>
      </c>
      <c r="N11" s="154"/>
      <c r="O11" s="154">
        <f t="shared" si="0"/>
        <v>6.88</v>
      </c>
      <c r="P11" s="154">
        <f t="shared" si="1"/>
        <v>6.9033333333333333</v>
      </c>
      <c r="Q11" s="154">
        <f t="shared" si="2"/>
        <v>7.0533333333333337</v>
      </c>
      <c r="R11" s="154">
        <f t="shared" si="3"/>
        <v>7.1366666666666667</v>
      </c>
      <c r="S11" s="154"/>
      <c r="T11" s="154">
        <f t="shared" si="4"/>
        <v>6.9933333333333332</v>
      </c>
      <c r="U11" s="154">
        <f t="shared" si="5"/>
        <v>6.9066666666666672</v>
      </c>
    </row>
    <row r="12" spans="1:21" x14ac:dyDescent="0.2">
      <c r="A12" s="135">
        <v>1967</v>
      </c>
      <c r="B12" s="154">
        <v>7.13</v>
      </c>
      <c r="C12" s="154">
        <v>7.21</v>
      </c>
      <c r="D12" s="154">
        <v>7.18</v>
      </c>
      <c r="E12" s="154">
        <v>7.22</v>
      </c>
      <c r="F12" s="154">
        <v>7.25</v>
      </c>
      <c r="G12" s="154">
        <v>7.32</v>
      </c>
      <c r="H12" s="154">
        <v>7.3</v>
      </c>
      <c r="I12" s="154">
        <v>7.33</v>
      </c>
      <c r="J12" s="154">
        <v>7.34</v>
      </c>
      <c r="K12" s="154">
        <v>7.37</v>
      </c>
      <c r="L12" s="154">
        <v>7.38</v>
      </c>
      <c r="M12" s="154">
        <v>7.3</v>
      </c>
      <c r="N12" s="154"/>
      <c r="O12" s="154">
        <f t="shared" si="0"/>
        <v>7.1733333333333329</v>
      </c>
      <c r="P12" s="154">
        <f t="shared" si="1"/>
        <v>7.2633333333333328</v>
      </c>
      <c r="Q12" s="154">
        <f t="shared" si="2"/>
        <v>7.3233333333333333</v>
      </c>
      <c r="R12" s="154">
        <f t="shared" si="3"/>
        <v>7.3500000000000005</v>
      </c>
      <c r="S12" s="154"/>
      <c r="T12" s="154">
        <f t="shared" si="4"/>
        <v>7.2774999999999999</v>
      </c>
      <c r="U12" s="154">
        <f t="shared" si="5"/>
        <v>7.2241666666666662</v>
      </c>
    </row>
    <row r="13" spans="1:21" x14ac:dyDescent="0.2">
      <c r="A13" s="135">
        <v>1968</v>
      </c>
      <c r="B13" s="154">
        <v>7.41</v>
      </c>
      <c r="C13" s="154">
        <v>7.38</v>
      </c>
      <c r="D13" s="154">
        <v>7.35</v>
      </c>
      <c r="E13" s="154">
        <v>7.42</v>
      </c>
      <c r="F13" s="154">
        <v>7.48</v>
      </c>
      <c r="G13" s="154">
        <v>7.53</v>
      </c>
      <c r="H13" s="154">
        <v>7.59</v>
      </c>
      <c r="I13" s="154">
        <v>7.59</v>
      </c>
      <c r="J13" s="154">
        <v>7.62</v>
      </c>
      <c r="K13" s="154">
        <v>7.66</v>
      </c>
      <c r="L13" s="154">
        <v>7.58</v>
      </c>
      <c r="M13" s="154">
        <v>7.62</v>
      </c>
      <c r="N13" s="154"/>
      <c r="O13" s="154">
        <f t="shared" si="0"/>
        <v>7.38</v>
      </c>
      <c r="P13" s="154">
        <f t="shared" si="1"/>
        <v>7.4766666666666666</v>
      </c>
      <c r="Q13" s="154">
        <f t="shared" si="2"/>
        <v>7.6000000000000005</v>
      </c>
      <c r="R13" s="154">
        <f t="shared" si="3"/>
        <v>7.62</v>
      </c>
      <c r="S13" s="154"/>
      <c r="T13" s="154">
        <f t="shared" si="4"/>
        <v>7.519166666666667</v>
      </c>
      <c r="U13" s="154">
        <f t="shared" si="5"/>
        <v>7.4516666666666671</v>
      </c>
    </row>
    <row r="14" spans="1:21" x14ac:dyDescent="0.2">
      <c r="A14" s="135">
        <v>1969</v>
      </c>
      <c r="B14" s="154">
        <v>7.67</v>
      </c>
      <c r="C14" s="154">
        <v>7.69</v>
      </c>
      <c r="D14" s="154">
        <v>7.76</v>
      </c>
      <c r="E14" s="154">
        <v>7.8</v>
      </c>
      <c r="F14" s="154">
        <v>7.82</v>
      </c>
      <c r="G14" s="154">
        <v>7.74</v>
      </c>
      <c r="H14" s="154">
        <v>7.5</v>
      </c>
      <c r="I14" s="154">
        <v>7.75</v>
      </c>
      <c r="J14" s="154">
        <v>7.83</v>
      </c>
      <c r="K14" s="154">
        <v>7.89</v>
      </c>
      <c r="L14" s="154">
        <v>7.79</v>
      </c>
      <c r="M14" s="154">
        <v>7.73</v>
      </c>
      <c r="N14" s="154"/>
      <c r="O14" s="154">
        <f t="shared" si="0"/>
        <v>7.7066666666666661</v>
      </c>
      <c r="P14" s="154">
        <f t="shared" si="1"/>
        <v>7.7866666666666662</v>
      </c>
      <c r="Q14" s="154">
        <f t="shared" si="2"/>
        <v>7.6933333333333325</v>
      </c>
      <c r="R14" s="154">
        <f t="shared" si="3"/>
        <v>7.8033333333333337</v>
      </c>
      <c r="S14" s="154"/>
      <c r="T14" s="154">
        <f t="shared" si="4"/>
        <v>7.7474999999999996</v>
      </c>
      <c r="U14" s="154">
        <f t="shared" si="5"/>
        <v>7.7016666666666662</v>
      </c>
    </row>
    <row r="15" spans="1:21" x14ac:dyDescent="0.2">
      <c r="A15" s="135">
        <v>1970</v>
      </c>
      <c r="B15" s="154">
        <v>8.11</v>
      </c>
      <c r="C15" s="154">
        <v>7.96</v>
      </c>
      <c r="D15" s="154">
        <v>7.9</v>
      </c>
      <c r="E15" s="154">
        <v>7.9</v>
      </c>
      <c r="F15" s="154">
        <v>8.16</v>
      </c>
      <c r="G15" s="154">
        <v>8.2200000000000006</v>
      </c>
      <c r="H15" s="154">
        <v>8.16</v>
      </c>
      <c r="I15" s="154">
        <v>8.19</v>
      </c>
      <c r="J15" s="154">
        <v>8.16</v>
      </c>
      <c r="K15" s="154">
        <v>8.14</v>
      </c>
      <c r="L15" s="154">
        <v>7.96</v>
      </c>
      <c r="M15" s="154">
        <v>8.02</v>
      </c>
      <c r="N15" s="154"/>
      <c r="O15" s="154">
        <f t="shared" si="0"/>
        <v>7.9899999999999993</v>
      </c>
      <c r="P15" s="154">
        <f t="shared" si="1"/>
        <v>8.0933333333333337</v>
      </c>
      <c r="Q15" s="154">
        <f t="shared" si="2"/>
        <v>8.17</v>
      </c>
      <c r="R15" s="154">
        <f t="shared" si="3"/>
        <v>8.0400000000000009</v>
      </c>
      <c r="S15" s="154"/>
      <c r="T15" s="154">
        <f t="shared" si="4"/>
        <v>8.0733333333333324</v>
      </c>
      <c r="U15" s="154">
        <f t="shared" si="5"/>
        <v>8.0141666666666662</v>
      </c>
    </row>
    <row r="16" spans="1:21" x14ac:dyDescent="0.2">
      <c r="A16" s="135">
        <v>1971</v>
      </c>
      <c r="B16" s="154">
        <v>8.35</v>
      </c>
      <c r="C16" s="154">
        <v>8.44</v>
      </c>
      <c r="D16" s="154">
        <v>8.3699999999999992</v>
      </c>
      <c r="E16" s="154">
        <v>8.2899999999999991</v>
      </c>
      <c r="F16" s="154">
        <v>8.4600000000000009</v>
      </c>
      <c r="G16" s="154">
        <v>8.5399999999999991</v>
      </c>
      <c r="H16" s="154">
        <v>8.58</v>
      </c>
      <c r="I16" s="154">
        <v>8.66</v>
      </c>
      <c r="J16" s="154">
        <v>8.57</v>
      </c>
      <c r="K16" s="154">
        <v>8.52</v>
      </c>
      <c r="L16" s="154">
        <v>8.6300000000000008</v>
      </c>
      <c r="M16" s="154">
        <v>8.84</v>
      </c>
      <c r="N16" s="154"/>
      <c r="O16" s="154">
        <f t="shared" si="0"/>
        <v>8.3866666666666649</v>
      </c>
      <c r="P16" s="154">
        <f t="shared" si="1"/>
        <v>8.43</v>
      </c>
      <c r="Q16" s="154">
        <f t="shared" si="2"/>
        <v>8.6033333333333335</v>
      </c>
      <c r="R16" s="154">
        <f t="shared" si="3"/>
        <v>8.6633333333333322</v>
      </c>
      <c r="S16" s="154"/>
      <c r="T16" s="154">
        <f t="shared" si="4"/>
        <v>8.5208333333333321</v>
      </c>
      <c r="U16" s="154">
        <f t="shared" si="5"/>
        <v>8.3650000000000002</v>
      </c>
    </row>
    <row r="17" spans="1:21" x14ac:dyDescent="0.2">
      <c r="A17" s="135">
        <v>1972</v>
      </c>
      <c r="B17" s="154">
        <v>9.1</v>
      </c>
      <c r="C17" s="154">
        <v>9.02</v>
      </c>
      <c r="D17" s="154">
        <v>9.16</v>
      </c>
      <c r="E17" s="154">
        <v>8.89</v>
      </c>
      <c r="F17" s="154">
        <v>8.76</v>
      </c>
      <c r="G17" s="154">
        <v>8.77</v>
      </c>
      <c r="H17" s="154">
        <v>9.17</v>
      </c>
      <c r="I17" s="154">
        <v>9.33</v>
      </c>
      <c r="J17" s="154">
        <v>9.39</v>
      </c>
      <c r="K17" s="154">
        <v>9.32</v>
      </c>
      <c r="L17" s="154">
        <v>9.0299999999999994</v>
      </c>
      <c r="M17" s="154">
        <v>9.19</v>
      </c>
      <c r="N17" s="154"/>
      <c r="O17" s="154">
        <f t="shared" si="0"/>
        <v>9.0933333333333319</v>
      </c>
      <c r="P17" s="154">
        <f t="shared" si="1"/>
        <v>8.8066666666666666</v>
      </c>
      <c r="Q17" s="154">
        <f t="shared" si="2"/>
        <v>9.2966666666666669</v>
      </c>
      <c r="R17" s="154">
        <f t="shared" si="3"/>
        <v>9.18</v>
      </c>
      <c r="S17" s="154"/>
      <c r="T17" s="154">
        <f t="shared" si="4"/>
        <v>9.0941666666666663</v>
      </c>
      <c r="U17" s="154">
        <f t="shared" si="5"/>
        <v>8.9649999999999999</v>
      </c>
    </row>
    <row r="18" spans="1:21" x14ac:dyDescent="0.2">
      <c r="A18" s="135">
        <v>1973</v>
      </c>
      <c r="B18" s="154">
        <v>9.3800000000000008</v>
      </c>
      <c r="C18" s="154">
        <v>9.14</v>
      </c>
      <c r="D18" s="154">
        <v>9.4499999999999993</v>
      </c>
      <c r="E18" s="154">
        <v>9.65</v>
      </c>
      <c r="F18" s="154">
        <v>10.06</v>
      </c>
      <c r="G18" s="154">
        <v>10.25</v>
      </c>
      <c r="H18" s="154">
        <v>10.25</v>
      </c>
      <c r="I18" s="154">
        <v>10.75</v>
      </c>
      <c r="J18" s="154">
        <v>10.97</v>
      </c>
      <c r="K18" s="154">
        <v>11.15</v>
      </c>
      <c r="L18" s="154">
        <v>11.1</v>
      </c>
      <c r="M18" s="154">
        <v>11.34</v>
      </c>
      <c r="N18" s="154"/>
      <c r="O18" s="154">
        <f t="shared" si="0"/>
        <v>9.3233333333333341</v>
      </c>
      <c r="P18" s="154">
        <f t="shared" si="1"/>
        <v>9.9866666666666664</v>
      </c>
      <c r="Q18" s="154">
        <f t="shared" si="2"/>
        <v>10.656666666666666</v>
      </c>
      <c r="R18" s="154">
        <f t="shared" si="3"/>
        <v>11.196666666666667</v>
      </c>
      <c r="S18" s="154"/>
      <c r="T18" s="154">
        <f t="shared" si="4"/>
        <v>10.290833333333333</v>
      </c>
      <c r="U18" s="154">
        <f t="shared" si="5"/>
        <v>9.7866666666666671</v>
      </c>
    </row>
    <row r="19" spans="1:21" x14ac:dyDescent="0.2">
      <c r="A19" s="135">
        <v>1974</v>
      </c>
      <c r="B19" s="154">
        <v>12.63</v>
      </c>
      <c r="C19" s="154">
        <v>17.09</v>
      </c>
      <c r="D19" s="154">
        <v>18.11</v>
      </c>
      <c r="E19" s="154">
        <v>19.25</v>
      </c>
      <c r="F19" s="154">
        <v>23.05</v>
      </c>
      <c r="G19" s="154">
        <v>26.3</v>
      </c>
      <c r="H19" s="154">
        <v>28.35</v>
      </c>
      <c r="I19" s="154">
        <v>32.6</v>
      </c>
      <c r="J19" s="154">
        <v>33.71</v>
      </c>
      <c r="K19" s="154">
        <v>38.83</v>
      </c>
      <c r="L19" s="154">
        <v>57.3</v>
      </c>
      <c r="M19" s="154">
        <v>46.74</v>
      </c>
      <c r="N19" s="154"/>
      <c r="O19" s="154">
        <f t="shared" si="0"/>
        <v>15.943333333333333</v>
      </c>
      <c r="P19" s="154">
        <f t="shared" si="1"/>
        <v>22.866666666666664</v>
      </c>
      <c r="Q19" s="154">
        <f t="shared" si="2"/>
        <v>31.553333333333331</v>
      </c>
      <c r="R19" s="154">
        <f t="shared" si="3"/>
        <v>47.623333333333335</v>
      </c>
      <c r="S19" s="154"/>
      <c r="T19" s="154">
        <f t="shared" si="4"/>
        <v>29.496666666666666</v>
      </c>
      <c r="U19" s="154">
        <f t="shared" si="5"/>
        <v>20.389999999999997</v>
      </c>
    </row>
    <row r="20" spans="1:21" x14ac:dyDescent="0.2">
      <c r="A20" s="135">
        <v>1975</v>
      </c>
      <c r="B20" s="154">
        <v>40.15</v>
      </c>
      <c r="C20" s="154">
        <v>36.07</v>
      </c>
      <c r="D20" s="154">
        <v>28.52</v>
      </c>
      <c r="E20" s="154">
        <v>26.07</v>
      </c>
      <c r="F20" s="154">
        <v>19.27</v>
      </c>
      <c r="G20" s="154">
        <v>15.96</v>
      </c>
      <c r="H20" s="154">
        <v>19.89</v>
      </c>
      <c r="I20" s="154">
        <v>21.11</v>
      </c>
      <c r="J20" s="154">
        <v>17.36</v>
      </c>
      <c r="K20" s="154">
        <v>15.45</v>
      </c>
      <c r="L20" s="154">
        <v>15.03</v>
      </c>
      <c r="M20" s="154">
        <v>14.8</v>
      </c>
      <c r="N20" s="154"/>
      <c r="O20" s="154">
        <f t="shared" si="0"/>
        <v>34.913333333333334</v>
      </c>
      <c r="P20" s="154">
        <f t="shared" si="1"/>
        <v>20.433333333333334</v>
      </c>
      <c r="Q20" s="154">
        <f t="shared" si="2"/>
        <v>19.453333333333333</v>
      </c>
      <c r="R20" s="154">
        <f t="shared" si="3"/>
        <v>15.093333333333334</v>
      </c>
      <c r="S20" s="154"/>
      <c r="T20" s="154">
        <f t="shared" si="4"/>
        <v>22.473333333333333</v>
      </c>
      <c r="U20" s="154">
        <f t="shared" si="5"/>
        <v>30.605833333333333</v>
      </c>
    </row>
    <row r="21" spans="1:21" x14ac:dyDescent="0.2">
      <c r="A21" s="135">
        <v>1976</v>
      </c>
      <c r="B21" s="154">
        <v>15.42</v>
      </c>
      <c r="C21" s="154">
        <v>15.04</v>
      </c>
      <c r="D21" s="154">
        <v>16.27</v>
      </c>
      <c r="E21" s="154">
        <v>15.58</v>
      </c>
      <c r="F21" s="154">
        <v>15.97</v>
      </c>
      <c r="G21" s="154">
        <v>14.4</v>
      </c>
      <c r="H21" s="154">
        <v>14.59</v>
      </c>
      <c r="I21" s="154">
        <v>11.32</v>
      </c>
      <c r="J21" s="154">
        <v>9.8000000000000007</v>
      </c>
      <c r="K21" s="154">
        <v>10.65</v>
      </c>
      <c r="L21" s="154">
        <v>10.46</v>
      </c>
      <c r="M21" s="154">
        <v>10.220000000000001</v>
      </c>
      <c r="N21" s="154"/>
      <c r="O21" s="154">
        <f t="shared" si="0"/>
        <v>15.576666666666668</v>
      </c>
      <c r="P21" s="154">
        <f t="shared" si="1"/>
        <v>15.316666666666668</v>
      </c>
      <c r="Q21" s="154">
        <f t="shared" si="2"/>
        <v>11.903333333333334</v>
      </c>
      <c r="R21" s="154">
        <f t="shared" si="3"/>
        <v>10.443333333333333</v>
      </c>
      <c r="S21" s="154"/>
      <c r="T21" s="154">
        <f t="shared" si="4"/>
        <v>13.310000000000002</v>
      </c>
      <c r="U21" s="154">
        <f t="shared" si="5"/>
        <v>14.472500000000002</v>
      </c>
    </row>
    <row r="22" spans="1:21" x14ac:dyDescent="0.2">
      <c r="A22" s="135">
        <v>1977</v>
      </c>
      <c r="B22" s="154">
        <v>10.95</v>
      </c>
      <c r="C22" s="154">
        <v>11.06</v>
      </c>
      <c r="D22" s="154">
        <v>11.67</v>
      </c>
      <c r="E22" s="154">
        <v>12.57</v>
      </c>
      <c r="F22" s="154">
        <v>11.34</v>
      </c>
      <c r="G22" s="154">
        <v>10.28</v>
      </c>
      <c r="H22" s="154">
        <v>10.15</v>
      </c>
      <c r="I22" s="154">
        <v>11.21</v>
      </c>
      <c r="J22" s="154">
        <v>10.41</v>
      </c>
      <c r="K22" s="154">
        <v>10.23</v>
      </c>
      <c r="L22" s="154">
        <v>10.42</v>
      </c>
      <c r="M22" s="154">
        <v>11.75</v>
      </c>
      <c r="N22" s="154"/>
      <c r="O22" s="154">
        <f t="shared" si="0"/>
        <v>11.226666666666667</v>
      </c>
      <c r="P22" s="154">
        <f t="shared" si="1"/>
        <v>11.396666666666667</v>
      </c>
      <c r="Q22" s="154">
        <f t="shared" si="2"/>
        <v>10.59</v>
      </c>
      <c r="R22" s="154">
        <f t="shared" si="3"/>
        <v>10.799999999999999</v>
      </c>
      <c r="S22" s="154"/>
      <c r="T22" s="154">
        <f t="shared" si="4"/>
        <v>11.003333333333334</v>
      </c>
      <c r="U22" s="154">
        <f t="shared" si="5"/>
        <v>10.914166666666667</v>
      </c>
    </row>
    <row r="23" spans="1:21" x14ac:dyDescent="0.2">
      <c r="A23" s="135">
        <v>1978</v>
      </c>
      <c r="B23" s="154">
        <v>13.28</v>
      </c>
      <c r="C23" s="154">
        <v>14.75</v>
      </c>
      <c r="D23" s="154">
        <v>14</v>
      </c>
      <c r="E23" s="154">
        <v>13.93</v>
      </c>
      <c r="F23" s="154">
        <v>13.62</v>
      </c>
      <c r="G23" s="154">
        <v>13.57</v>
      </c>
      <c r="H23" s="154">
        <v>12.63</v>
      </c>
      <c r="I23" s="154">
        <v>13.29</v>
      </c>
      <c r="J23" s="154">
        <v>14.41</v>
      </c>
      <c r="K23" s="154">
        <v>15.17</v>
      </c>
      <c r="L23" s="154">
        <v>14.24</v>
      </c>
      <c r="M23" s="154">
        <v>14.25</v>
      </c>
      <c r="N23" s="154"/>
      <c r="O23" s="154">
        <f t="shared" si="0"/>
        <v>14.01</v>
      </c>
      <c r="P23" s="154">
        <f t="shared" si="1"/>
        <v>13.706666666666665</v>
      </c>
      <c r="Q23" s="154">
        <f t="shared" si="2"/>
        <v>13.443333333333333</v>
      </c>
      <c r="R23" s="154">
        <f t="shared" si="3"/>
        <v>14.553333333333333</v>
      </c>
      <c r="S23" s="154"/>
      <c r="T23" s="154">
        <f t="shared" si="4"/>
        <v>13.928333333333333</v>
      </c>
      <c r="U23" s="154">
        <f t="shared" si="5"/>
        <v>12.99</v>
      </c>
    </row>
    <row r="24" spans="1:21" x14ac:dyDescent="0.2">
      <c r="A24" s="135">
        <v>1979</v>
      </c>
      <c r="B24" s="154">
        <v>14.63</v>
      </c>
      <c r="C24" s="154">
        <v>15.31</v>
      </c>
      <c r="D24" s="154">
        <v>15.53</v>
      </c>
      <c r="E24" s="154">
        <v>14.29</v>
      </c>
      <c r="F24" s="154">
        <v>14.33</v>
      </c>
      <c r="G24" s="154">
        <v>14.61</v>
      </c>
      <c r="H24" s="154">
        <v>15.59</v>
      </c>
      <c r="I24" s="154">
        <v>15.92</v>
      </c>
      <c r="J24" s="154">
        <v>15.98</v>
      </c>
      <c r="K24" s="154">
        <v>15.91</v>
      </c>
      <c r="L24" s="154">
        <v>16.29</v>
      </c>
      <c r="M24" s="154">
        <v>18.3</v>
      </c>
      <c r="N24" s="154"/>
      <c r="O24" s="154">
        <f t="shared" si="0"/>
        <v>15.156666666666666</v>
      </c>
      <c r="P24" s="154">
        <f t="shared" si="1"/>
        <v>14.409999999999998</v>
      </c>
      <c r="Q24" s="154">
        <f t="shared" si="2"/>
        <v>15.829999999999998</v>
      </c>
      <c r="R24" s="154">
        <f t="shared" si="3"/>
        <v>16.833333333333332</v>
      </c>
      <c r="S24" s="154"/>
      <c r="T24" s="154">
        <f t="shared" si="4"/>
        <v>15.557499999999997</v>
      </c>
      <c r="U24" s="154">
        <f t="shared" si="5"/>
        <v>14.987499999999999</v>
      </c>
    </row>
    <row r="25" spans="1:21" x14ac:dyDescent="0.2">
      <c r="A25" s="135">
        <v>1980</v>
      </c>
      <c r="B25" s="154">
        <v>19.66</v>
      </c>
      <c r="C25" s="154">
        <v>24.69</v>
      </c>
      <c r="D25" s="154">
        <v>21.18</v>
      </c>
      <c r="E25" s="154">
        <v>22.67</v>
      </c>
      <c r="F25" s="154">
        <v>31.89</v>
      </c>
      <c r="G25" s="154">
        <v>32.1</v>
      </c>
      <c r="H25" s="154">
        <v>28.75</v>
      </c>
      <c r="I25" s="154">
        <v>33.130000000000003</v>
      </c>
      <c r="J25" s="154">
        <v>36.03</v>
      </c>
      <c r="K25" s="154">
        <v>41.69</v>
      </c>
      <c r="L25" s="154">
        <v>39.28</v>
      </c>
      <c r="M25" s="154">
        <v>30.29</v>
      </c>
      <c r="N25" s="154"/>
      <c r="O25" s="154">
        <f t="shared" si="0"/>
        <v>21.843333333333334</v>
      </c>
      <c r="P25" s="154">
        <f t="shared" si="1"/>
        <v>28.886666666666667</v>
      </c>
      <c r="Q25" s="154">
        <f t="shared" si="2"/>
        <v>32.636666666666663</v>
      </c>
      <c r="R25" s="154">
        <f t="shared" si="3"/>
        <v>37.086666666666666</v>
      </c>
      <c r="S25" s="154"/>
      <c r="T25" s="154">
        <f t="shared" si="4"/>
        <v>30.113333333333337</v>
      </c>
      <c r="U25" s="154">
        <f t="shared" si="5"/>
        <v>25.049999999999997</v>
      </c>
    </row>
    <row r="26" spans="1:21" x14ac:dyDescent="0.2">
      <c r="A26" s="135">
        <v>1981</v>
      </c>
      <c r="B26" s="154">
        <v>29.61</v>
      </c>
      <c r="C26" s="154">
        <v>26.07</v>
      </c>
      <c r="D26" s="154">
        <v>23.81</v>
      </c>
      <c r="E26" s="154">
        <v>19.91</v>
      </c>
      <c r="F26" s="154">
        <v>17.43</v>
      </c>
      <c r="G26" s="154">
        <v>18.95</v>
      </c>
      <c r="H26" s="154">
        <v>19.09</v>
      </c>
      <c r="I26" s="154">
        <v>17.420000000000002</v>
      </c>
      <c r="J26" s="154">
        <v>15.49</v>
      </c>
      <c r="K26" s="154">
        <v>15.66</v>
      </c>
      <c r="L26" s="154">
        <v>16.28</v>
      </c>
      <c r="M26" s="154">
        <v>17.07</v>
      </c>
      <c r="N26" s="154"/>
      <c r="O26" s="154">
        <f t="shared" si="0"/>
        <v>26.496666666666666</v>
      </c>
      <c r="P26" s="154">
        <f t="shared" si="1"/>
        <v>18.763333333333335</v>
      </c>
      <c r="Q26" s="154">
        <f t="shared" si="2"/>
        <v>17.333333333333336</v>
      </c>
      <c r="R26" s="154">
        <f t="shared" si="3"/>
        <v>16.33666666666667</v>
      </c>
      <c r="S26" s="154"/>
      <c r="T26" s="154">
        <f t="shared" si="4"/>
        <v>19.732500000000002</v>
      </c>
      <c r="U26" s="154">
        <f t="shared" si="5"/>
        <v>24.92</v>
      </c>
    </row>
    <row r="27" spans="1:21" x14ac:dyDescent="0.2">
      <c r="A27" s="135">
        <v>1982</v>
      </c>
      <c r="B27" s="154">
        <v>18.16</v>
      </c>
      <c r="C27" s="154">
        <v>17.77</v>
      </c>
      <c r="D27" s="154">
        <v>17.13</v>
      </c>
      <c r="E27" s="154">
        <v>17.89</v>
      </c>
      <c r="F27" s="154">
        <v>19.57</v>
      </c>
      <c r="G27" s="154">
        <v>21.03</v>
      </c>
      <c r="H27" s="154">
        <v>22.15</v>
      </c>
      <c r="I27" s="154">
        <v>22.45</v>
      </c>
      <c r="J27" s="154">
        <v>20.88</v>
      </c>
      <c r="K27" s="154">
        <v>20.440000000000001</v>
      </c>
      <c r="L27" s="154">
        <v>20.79</v>
      </c>
      <c r="M27" s="154">
        <v>20.83</v>
      </c>
      <c r="N27" s="154"/>
      <c r="O27" s="154">
        <f t="shared" si="0"/>
        <v>17.686666666666667</v>
      </c>
      <c r="P27" s="154">
        <f t="shared" si="1"/>
        <v>19.496666666666666</v>
      </c>
      <c r="Q27" s="154">
        <f t="shared" si="2"/>
        <v>21.826666666666664</v>
      </c>
      <c r="R27" s="154">
        <f t="shared" si="3"/>
        <v>20.686666666666667</v>
      </c>
      <c r="S27" s="154"/>
      <c r="T27" s="154">
        <f t="shared" si="4"/>
        <v>19.924166666666668</v>
      </c>
      <c r="U27" s="154">
        <f t="shared" si="5"/>
        <v>18.83666666666667</v>
      </c>
    </row>
    <row r="28" spans="1:21" x14ac:dyDescent="0.2">
      <c r="A28" s="135">
        <v>1983</v>
      </c>
      <c r="B28" s="154">
        <v>21.23</v>
      </c>
      <c r="C28" s="154">
        <v>21.76</v>
      </c>
      <c r="D28" s="154">
        <v>21.86</v>
      </c>
      <c r="E28" s="154">
        <v>22.43</v>
      </c>
      <c r="F28" s="154">
        <v>22.59</v>
      </c>
      <c r="G28" s="154">
        <v>22.54</v>
      </c>
      <c r="H28" s="154">
        <v>22.09</v>
      </c>
      <c r="I28" s="154">
        <v>22.55</v>
      </c>
      <c r="J28" s="154">
        <v>22.2</v>
      </c>
      <c r="K28" s="154">
        <v>21.94</v>
      </c>
      <c r="L28" s="154">
        <v>21.83</v>
      </c>
      <c r="M28" s="154">
        <v>21.47</v>
      </c>
      <c r="N28" s="154"/>
      <c r="O28" s="154">
        <f t="shared" si="0"/>
        <v>21.616666666666664</v>
      </c>
      <c r="P28" s="154">
        <f t="shared" si="1"/>
        <v>22.52</v>
      </c>
      <c r="Q28" s="154">
        <f t="shared" si="2"/>
        <v>22.28</v>
      </c>
      <c r="R28" s="154">
        <f t="shared" si="3"/>
        <v>21.746666666666666</v>
      </c>
      <c r="S28" s="154"/>
      <c r="T28" s="154">
        <f t="shared" si="4"/>
        <v>22.040833333333332</v>
      </c>
      <c r="U28" s="154">
        <f t="shared" si="5"/>
        <v>21.775833333333331</v>
      </c>
    </row>
    <row r="29" spans="1:21" x14ac:dyDescent="0.2">
      <c r="A29" s="135">
        <v>1984</v>
      </c>
      <c r="B29" s="154">
        <v>21.51</v>
      </c>
      <c r="C29" s="154">
        <v>21.9</v>
      </c>
      <c r="D29" s="154">
        <v>22</v>
      </c>
      <c r="E29" s="154">
        <v>22.03</v>
      </c>
      <c r="F29" s="154">
        <v>22.01</v>
      </c>
      <c r="G29" s="154">
        <v>22.06</v>
      </c>
      <c r="H29" s="154">
        <v>21.89</v>
      </c>
      <c r="I29" s="154">
        <v>21.72</v>
      </c>
      <c r="J29" s="154">
        <v>21.7</v>
      </c>
      <c r="K29" s="154">
        <v>21.56</v>
      </c>
      <c r="L29" s="154">
        <v>21.4</v>
      </c>
      <c r="M29" s="154">
        <v>21.1</v>
      </c>
      <c r="N29" s="154"/>
      <c r="O29" s="154">
        <f t="shared" si="0"/>
        <v>21.803333333333331</v>
      </c>
      <c r="P29" s="154">
        <f t="shared" si="1"/>
        <v>22.033333333333335</v>
      </c>
      <c r="Q29" s="154">
        <f t="shared" si="2"/>
        <v>21.77</v>
      </c>
      <c r="R29" s="154">
        <f t="shared" si="3"/>
        <v>21.353333333333335</v>
      </c>
      <c r="S29" s="154"/>
      <c r="T29" s="154">
        <f t="shared" si="4"/>
        <v>21.740000000000002</v>
      </c>
      <c r="U29" s="154">
        <f t="shared" si="5"/>
        <v>21.838333333333331</v>
      </c>
    </row>
    <row r="30" spans="1:21" x14ac:dyDescent="0.2">
      <c r="A30" s="135">
        <v>1985</v>
      </c>
      <c r="B30" s="154">
        <v>20.72</v>
      </c>
      <c r="C30" s="154">
        <v>20.38</v>
      </c>
      <c r="D30" s="154">
        <v>20.91</v>
      </c>
      <c r="E30" s="154">
        <v>20.97</v>
      </c>
      <c r="F30" s="154">
        <v>21.09</v>
      </c>
      <c r="G30" s="154">
        <v>21.27</v>
      </c>
      <c r="H30" s="154">
        <v>21.23</v>
      </c>
      <c r="I30" s="154">
        <v>20.59</v>
      </c>
      <c r="J30" s="154">
        <v>19.510000000000002</v>
      </c>
      <c r="K30" s="154">
        <v>18.68</v>
      </c>
      <c r="L30" s="154">
        <v>18.89</v>
      </c>
      <c r="M30" s="154">
        <v>19.89</v>
      </c>
      <c r="N30" s="154"/>
      <c r="O30" s="154">
        <f t="shared" si="0"/>
        <v>20.669999999999998</v>
      </c>
      <c r="P30" s="154">
        <f t="shared" si="1"/>
        <v>21.11</v>
      </c>
      <c r="Q30" s="154">
        <f t="shared" si="2"/>
        <v>20.443333333333332</v>
      </c>
      <c r="R30" s="154">
        <f t="shared" si="3"/>
        <v>19.153333333333332</v>
      </c>
      <c r="S30" s="154"/>
      <c r="T30" s="154">
        <f t="shared" si="4"/>
        <v>20.344166666666666</v>
      </c>
      <c r="U30" s="154">
        <f t="shared" si="5"/>
        <v>20.894166666666667</v>
      </c>
    </row>
    <row r="31" spans="1:21" x14ac:dyDescent="0.2">
      <c r="A31" s="135">
        <v>1986</v>
      </c>
      <c r="B31" s="154">
        <v>20.67</v>
      </c>
      <c r="C31" s="154">
        <v>21.01</v>
      </c>
      <c r="D31" s="154">
        <v>20.95</v>
      </c>
      <c r="E31" s="154">
        <v>20.85</v>
      </c>
      <c r="F31" s="154">
        <v>20.88</v>
      </c>
      <c r="G31" s="154">
        <v>20.99</v>
      </c>
      <c r="H31" s="154">
        <v>20.97</v>
      </c>
      <c r="I31" s="154">
        <v>20.87</v>
      </c>
      <c r="J31" s="154">
        <v>20.87</v>
      </c>
      <c r="K31" s="154">
        <v>21.08</v>
      </c>
      <c r="L31" s="154">
        <v>21.17</v>
      </c>
      <c r="M31" s="154">
        <v>21.12</v>
      </c>
      <c r="N31" s="154"/>
      <c r="O31" s="154">
        <f t="shared" si="0"/>
        <v>20.876666666666669</v>
      </c>
      <c r="P31" s="154">
        <f t="shared" si="1"/>
        <v>20.906666666666666</v>
      </c>
      <c r="Q31" s="154">
        <f t="shared" si="2"/>
        <v>20.903333333333336</v>
      </c>
      <c r="R31" s="154">
        <f t="shared" si="3"/>
        <v>21.123333333333335</v>
      </c>
      <c r="S31" s="154"/>
      <c r="T31" s="154">
        <f t="shared" si="4"/>
        <v>20.952500000000001</v>
      </c>
      <c r="U31" s="154">
        <f t="shared" si="5"/>
        <v>20.46</v>
      </c>
    </row>
    <row r="32" spans="1:21" x14ac:dyDescent="0.2">
      <c r="A32" s="135">
        <v>1987</v>
      </c>
      <c r="B32" s="154">
        <v>21.5</v>
      </c>
      <c r="C32" s="154">
        <v>21.76</v>
      </c>
      <c r="D32" s="154">
        <v>21.76</v>
      </c>
      <c r="E32" s="154">
        <v>21.81</v>
      </c>
      <c r="F32" s="154">
        <v>22.01</v>
      </c>
      <c r="G32" s="154">
        <v>22.06</v>
      </c>
      <c r="H32" s="154">
        <v>22.07</v>
      </c>
      <c r="I32" s="154">
        <v>21.88</v>
      </c>
      <c r="J32" s="154">
        <v>21.88</v>
      </c>
      <c r="K32" s="154">
        <v>21.69</v>
      </c>
      <c r="L32" s="154">
        <v>21.75</v>
      </c>
      <c r="M32" s="154">
        <v>21.76</v>
      </c>
      <c r="N32" s="154"/>
      <c r="O32" s="154">
        <f t="shared" si="0"/>
        <v>21.673333333333336</v>
      </c>
      <c r="P32" s="154">
        <f t="shared" si="1"/>
        <v>21.959999999999997</v>
      </c>
      <c r="Q32" s="154">
        <f t="shared" si="2"/>
        <v>21.943333333333332</v>
      </c>
      <c r="R32" s="154">
        <f t="shared" si="3"/>
        <v>21.733333333333334</v>
      </c>
      <c r="S32" s="154"/>
      <c r="T32" s="154">
        <f t="shared" si="4"/>
        <v>21.827500000000001</v>
      </c>
      <c r="U32" s="154">
        <f t="shared" si="5"/>
        <v>21.674999999999997</v>
      </c>
    </row>
    <row r="33" spans="1:21" x14ac:dyDescent="0.2">
      <c r="A33" s="135">
        <v>1988</v>
      </c>
      <c r="B33" s="154">
        <v>21.83</v>
      </c>
      <c r="C33" s="154">
        <v>22.11</v>
      </c>
      <c r="D33" s="154">
        <v>22.16</v>
      </c>
      <c r="E33" s="154">
        <v>22.16</v>
      </c>
      <c r="F33" s="154">
        <v>22.13</v>
      </c>
      <c r="G33" s="154">
        <v>22.54</v>
      </c>
      <c r="H33" s="154">
        <v>23.43</v>
      </c>
      <c r="I33" s="154">
        <v>21.9</v>
      </c>
      <c r="J33" s="154">
        <v>21.77</v>
      </c>
      <c r="K33" s="154">
        <v>21.74</v>
      </c>
      <c r="L33" s="154">
        <v>21.7</v>
      </c>
      <c r="M33" s="154">
        <v>21.99</v>
      </c>
      <c r="N33" s="154"/>
      <c r="O33" s="154">
        <f t="shared" si="0"/>
        <v>22.033333333333331</v>
      </c>
      <c r="P33" s="154">
        <f t="shared" si="1"/>
        <v>22.276666666666667</v>
      </c>
      <c r="Q33" s="154">
        <f t="shared" si="2"/>
        <v>22.366666666666664</v>
      </c>
      <c r="R33" s="154">
        <f t="shared" si="3"/>
        <v>21.81</v>
      </c>
      <c r="S33" s="154"/>
      <c r="T33" s="154">
        <f t="shared" si="4"/>
        <v>22.121666666666666</v>
      </c>
      <c r="U33" s="154">
        <f t="shared" si="5"/>
        <v>22.102499999999999</v>
      </c>
    </row>
    <row r="34" spans="1:21" x14ac:dyDescent="0.2">
      <c r="A34" s="135">
        <v>1989</v>
      </c>
      <c r="B34" s="154">
        <v>21.88</v>
      </c>
      <c r="C34" s="154">
        <v>22.07</v>
      </c>
      <c r="D34" s="154">
        <v>22.12</v>
      </c>
      <c r="E34" s="154">
        <v>22.3</v>
      </c>
      <c r="F34" s="154">
        <v>22.45</v>
      </c>
      <c r="G34" s="154">
        <v>22.99</v>
      </c>
      <c r="H34" s="154">
        <v>23.56</v>
      </c>
      <c r="I34" s="154">
        <v>23.57</v>
      </c>
      <c r="J34" s="154">
        <v>23.5</v>
      </c>
      <c r="K34" s="154">
        <v>23.14</v>
      </c>
      <c r="L34" s="154">
        <v>23.24</v>
      </c>
      <c r="M34" s="154">
        <v>22.84</v>
      </c>
      <c r="N34" s="154"/>
      <c r="O34" s="154">
        <f t="shared" si="0"/>
        <v>22.023333333333337</v>
      </c>
      <c r="P34" s="154">
        <f t="shared" si="1"/>
        <v>22.58</v>
      </c>
      <c r="Q34" s="154">
        <f t="shared" si="2"/>
        <v>23.543333333333333</v>
      </c>
      <c r="R34" s="154">
        <f t="shared" si="3"/>
        <v>23.073333333333334</v>
      </c>
      <c r="S34" s="154"/>
      <c r="T34" s="154">
        <f t="shared" si="4"/>
        <v>22.805000000000003</v>
      </c>
      <c r="U34" s="154">
        <f t="shared" si="5"/>
        <v>22.489166666666666</v>
      </c>
    </row>
    <row r="35" spans="1:21" x14ac:dyDescent="0.2">
      <c r="A35" s="135">
        <v>1990</v>
      </c>
      <c r="B35" s="154">
        <v>23.11</v>
      </c>
      <c r="C35" s="154">
        <v>22.93</v>
      </c>
      <c r="D35" s="154">
        <v>23.58</v>
      </c>
      <c r="E35" s="154">
        <v>23.81</v>
      </c>
      <c r="F35" s="154">
        <v>23.58</v>
      </c>
      <c r="G35" s="154">
        <v>23.33</v>
      </c>
      <c r="H35" s="154">
        <v>23.42</v>
      </c>
      <c r="I35" s="154">
        <v>23.27</v>
      </c>
      <c r="J35" s="154">
        <v>23.23</v>
      </c>
      <c r="K35" s="154">
        <v>23.29</v>
      </c>
      <c r="L35" s="154">
        <v>23.15</v>
      </c>
      <c r="M35" s="154">
        <v>22.47</v>
      </c>
      <c r="N35" s="154"/>
      <c r="O35" s="154">
        <f t="shared" si="0"/>
        <v>23.206666666666667</v>
      </c>
      <c r="P35" s="154">
        <f t="shared" si="1"/>
        <v>23.573333333333334</v>
      </c>
      <c r="Q35" s="154">
        <f t="shared" si="2"/>
        <v>23.306666666666668</v>
      </c>
      <c r="R35" s="154">
        <f t="shared" si="3"/>
        <v>22.97</v>
      </c>
      <c r="S35" s="154"/>
      <c r="T35" s="154">
        <f t="shared" si="4"/>
        <v>23.264166666666668</v>
      </c>
      <c r="U35" s="154">
        <f t="shared" si="5"/>
        <v>23.290000000000003</v>
      </c>
    </row>
    <row r="36" spans="1:21" x14ac:dyDescent="0.2">
      <c r="A36" s="135">
        <v>1991</v>
      </c>
      <c r="B36" s="154">
        <v>21.86</v>
      </c>
      <c r="C36" s="154">
        <v>21.42</v>
      </c>
      <c r="D36" s="154">
        <v>21.46</v>
      </c>
      <c r="E36" s="154">
        <v>21.23</v>
      </c>
      <c r="F36" s="154">
        <v>21.29</v>
      </c>
      <c r="G36" s="154">
        <v>21.42</v>
      </c>
      <c r="H36" s="154">
        <v>21.25</v>
      </c>
      <c r="I36" s="154">
        <v>21.83</v>
      </c>
      <c r="J36" s="154">
        <v>22.06</v>
      </c>
      <c r="K36" s="154">
        <v>21.76</v>
      </c>
      <c r="L36" s="154">
        <v>21.75</v>
      </c>
      <c r="M36" s="154">
        <v>21.5</v>
      </c>
      <c r="N36" s="154"/>
      <c r="O36" s="154">
        <f t="shared" si="0"/>
        <v>21.580000000000002</v>
      </c>
      <c r="P36" s="154">
        <f t="shared" si="1"/>
        <v>21.313333333333333</v>
      </c>
      <c r="Q36" s="154">
        <f t="shared" si="2"/>
        <v>21.713333333333335</v>
      </c>
      <c r="R36" s="154">
        <f t="shared" si="3"/>
        <v>21.67</v>
      </c>
      <c r="S36" s="154"/>
      <c r="T36" s="154">
        <f t="shared" si="4"/>
        <v>21.569166666666668</v>
      </c>
      <c r="U36" s="154">
        <f t="shared" si="5"/>
        <v>21.894166666666667</v>
      </c>
    </row>
    <row r="37" spans="1:21" x14ac:dyDescent="0.2">
      <c r="A37" s="135">
        <v>1992</v>
      </c>
      <c r="B37" s="154">
        <v>21.38</v>
      </c>
      <c r="C37" s="154">
        <v>21.56</v>
      </c>
      <c r="D37" s="154">
        <v>21.36</v>
      </c>
      <c r="E37" s="154">
        <v>21.38</v>
      </c>
      <c r="F37" s="154">
        <v>21.04</v>
      </c>
      <c r="G37" s="154">
        <v>20.92</v>
      </c>
      <c r="H37" s="154">
        <v>21.1</v>
      </c>
      <c r="I37" s="154">
        <v>21.34</v>
      </c>
      <c r="J37" s="154">
        <v>21.55</v>
      </c>
      <c r="K37" s="154">
        <v>21.61</v>
      </c>
      <c r="L37" s="154">
        <v>21.39</v>
      </c>
      <c r="M37" s="154">
        <v>21.11</v>
      </c>
      <c r="N37" s="154"/>
      <c r="O37" s="154">
        <f t="shared" si="0"/>
        <v>21.433333333333334</v>
      </c>
      <c r="P37" s="154">
        <f t="shared" si="1"/>
        <v>21.113333333333333</v>
      </c>
      <c r="Q37" s="154">
        <f t="shared" si="2"/>
        <v>21.33</v>
      </c>
      <c r="R37" s="154">
        <f t="shared" si="3"/>
        <v>21.37</v>
      </c>
      <c r="S37" s="154"/>
      <c r="T37" s="154">
        <f t="shared" si="4"/>
        <v>21.311666666666667</v>
      </c>
      <c r="U37" s="154">
        <f t="shared" si="5"/>
        <v>21.386666666666667</v>
      </c>
    </row>
    <row r="38" spans="1:21" x14ac:dyDescent="0.2">
      <c r="A38" s="135">
        <v>1993</v>
      </c>
      <c r="B38" s="154">
        <v>20.76</v>
      </c>
      <c r="C38" s="154">
        <v>21.16</v>
      </c>
      <c r="D38" s="154">
        <v>21.56</v>
      </c>
      <c r="E38" s="154">
        <v>21.76</v>
      </c>
      <c r="F38" s="154">
        <v>21.36</v>
      </c>
      <c r="G38" s="154">
        <v>21.42</v>
      </c>
      <c r="H38" s="154">
        <v>21.89</v>
      </c>
      <c r="I38" s="154">
        <v>21.85</v>
      </c>
      <c r="J38" s="154">
        <v>21.97</v>
      </c>
      <c r="K38" s="154">
        <v>21.8</v>
      </c>
      <c r="L38" s="154">
        <v>21.87</v>
      </c>
      <c r="M38" s="154">
        <v>22</v>
      </c>
      <c r="N38" s="154"/>
      <c r="O38" s="154">
        <f t="shared" si="0"/>
        <v>21.16</v>
      </c>
      <c r="P38" s="154">
        <f t="shared" si="1"/>
        <v>21.513333333333335</v>
      </c>
      <c r="Q38" s="154">
        <f t="shared" si="2"/>
        <v>21.903333333333336</v>
      </c>
      <c r="R38" s="154">
        <f t="shared" si="3"/>
        <v>21.89</v>
      </c>
      <c r="S38" s="154"/>
      <c r="T38" s="154">
        <f t="shared" si="4"/>
        <v>21.616666666666667</v>
      </c>
      <c r="U38" s="154">
        <f t="shared" si="5"/>
        <v>21.486666666666668</v>
      </c>
    </row>
    <row r="39" spans="1:21" x14ac:dyDescent="0.2">
      <c r="A39" s="135">
        <v>1994</v>
      </c>
      <c r="B39" s="154">
        <v>22</v>
      </c>
      <c r="C39" s="154">
        <v>21.95</v>
      </c>
      <c r="D39" s="154">
        <v>21.95</v>
      </c>
      <c r="E39" s="154">
        <v>22.08</v>
      </c>
      <c r="F39" s="154">
        <v>22.18</v>
      </c>
      <c r="G39" s="154">
        <v>22.44</v>
      </c>
      <c r="H39" s="154">
        <v>22.72</v>
      </c>
      <c r="I39" s="154">
        <v>21.84</v>
      </c>
      <c r="J39" s="154">
        <v>21.78</v>
      </c>
      <c r="K39" s="154">
        <v>21.58</v>
      </c>
      <c r="L39" s="154">
        <v>21.57</v>
      </c>
      <c r="M39" s="154">
        <v>22.35</v>
      </c>
      <c r="N39" s="154"/>
      <c r="O39" s="154">
        <f t="shared" si="0"/>
        <v>21.966666666666669</v>
      </c>
      <c r="P39" s="154">
        <f t="shared" si="1"/>
        <v>22.233333333333334</v>
      </c>
      <c r="Q39" s="154">
        <f t="shared" si="2"/>
        <v>22.113333333333333</v>
      </c>
      <c r="R39" s="154">
        <f t="shared" si="3"/>
        <v>21.833333333333332</v>
      </c>
      <c r="S39" s="154"/>
      <c r="T39" s="154">
        <f t="shared" si="4"/>
        <v>22.036666666666665</v>
      </c>
      <c r="U39" s="154">
        <f t="shared" si="5"/>
        <v>22.050833333333333</v>
      </c>
    </row>
    <row r="40" spans="1:21" x14ac:dyDescent="0.2">
      <c r="A40" s="135">
        <v>1995</v>
      </c>
      <c r="B40" s="154">
        <v>22.65</v>
      </c>
      <c r="C40" s="154">
        <v>22.69</v>
      </c>
      <c r="D40" s="154">
        <v>22.46</v>
      </c>
      <c r="E40" s="154">
        <v>22.76</v>
      </c>
      <c r="F40" s="154">
        <v>23.1</v>
      </c>
      <c r="G40" s="154">
        <v>23.09</v>
      </c>
      <c r="H40" s="154">
        <v>24.47</v>
      </c>
      <c r="I40" s="154">
        <v>23.18</v>
      </c>
      <c r="J40" s="154">
        <v>23.21</v>
      </c>
      <c r="K40" s="154">
        <v>22.67</v>
      </c>
      <c r="L40" s="154">
        <v>22.6</v>
      </c>
      <c r="M40" s="154">
        <v>22.63</v>
      </c>
      <c r="N40" s="154"/>
      <c r="O40" s="154">
        <f t="shared" si="0"/>
        <v>22.600000000000005</v>
      </c>
      <c r="P40" s="154">
        <f t="shared" si="1"/>
        <v>22.983333333333334</v>
      </c>
      <c r="Q40" s="154">
        <f t="shared" si="2"/>
        <v>23.62</v>
      </c>
      <c r="R40" s="154">
        <f t="shared" si="3"/>
        <v>22.633333333333336</v>
      </c>
      <c r="S40" s="154"/>
      <c r="T40" s="154">
        <f t="shared" si="4"/>
        <v>22.959166666666672</v>
      </c>
      <c r="U40" s="154">
        <f t="shared" si="5"/>
        <v>22.759166666666669</v>
      </c>
    </row>
    <row r="41" spans="1:21" x14ac:dyDescent="0.2">
      <c r="A41" s="135">
        <v>1996</v>
      </c>
      <c r="B41" s="154">
        <v>22.39</v>
      </c>
      <c r="C41" s="154">
        <v>22.68</v>
      </c>
      <c r="D41" s="154">
        <v>22.57</v>
      </c>
      <c r="E41" s="154">
        <v>22.71</v>
      </c>
      <c r="F41" s="154">
        <v>22.62</v>
      </c>
      <c r="G41" s="154">
        <v>22.48</v>
      </c>
      <c r="H41" s="154">
        <v>21.8</v>
      </c>
      <c r="I41" s="154">
        <v>22.51</v>
      </c>
      <c r="J41" s="154">
        <v>22.38</v>
      </c>
      <c r="K41" s="154">
        <v>22.37</v>
      </c>
      <c r="L41" s="154">
        <v>22.12</v>
      </c>
      <c r="M41" s="154">
        <v>22.14</v>
      </c>
      <c r="N41" s="154"/>
      <c r="O41" s="154">
        <f t="shared" si="0"/>
        <v>22.546666666666667</v>
      </c>
      <c r="P41" s="154">
        <f t="shared" si="1"/>
        <v>22.603333333333335</v>
      </c>
      <c r="Q41" s="154">
        <f t="shared" si="2"/>
        <v>22.23</v>
      </c>
      <c r="R41" s="154">
        <f t="shared" si="3"/>
        <v>22.209999999999997</v>
      </c>
      <c r="S41" s="154"/>
      <c r="T41" s="154">
        <f t="shared" si="4"/>
        <v>22.397500000000001</v>
      </c>
      <c r="U41" s="154">
        <f t="shared" si="5"/>
        <v>22.503333333333337</v>
      </c>
    </row>
    <row r="42" spans="1:21" x14ac:dyDescent="0.2">
      <c r="A42" s="135">
        <v>1997</v>
      </c>
      <c r="B42" s="154">
        <v>21.88</v>
      </c>
      <c r="C42" s="154">
        <v>22.07</v>
      </c>
      <c r="D42" s="154">
        <v>21.81</v>
      </c>
      <c r="E42" s="154">
        <v>21.79</v>
      </c>
      <c r="F42" s="154">
        <v>21.7</v>
      </c>
      <c r="G42" s="154">
        <v>21.62</v>
      </c>
      <c r="H42" s="154">
        <v>22.04</v>
      </c>
      <c r="I42" s="154">
        <v>22.21</v>
      </c>
      <c r="J42" s="154">
        <v>22.3</v>
      </c>
      <c r="K42" s="154">
        <v>22.27</v>
      </c>
      <c r="L42" s="154">
        <v>21.9</v>
      </c>
      <c r="M42" s="154">
        <v>21.93</v>
      </c>
      <c r="N42" s="154"/>
      <c r="O42" s="154">
        <f t="shared" si="0"/>
        <v>21.92</v>
      </c>
      <c r="P42" s="154">
        <f t="shared" si="1"/>
        <v>21.703333333333333</v>
      </c>
      <c r="Q42" s="154">
        <f t="shared" si="2"/>
        <v>22.183333333333334</v>
      </c>
      <c r="R42" s="154">
        <f t="shared" si="3"/>
        <v>22.033333333333331</v>
      </c>
      <c r="S42" s="154"/>
      <c r="T42" s="154">
        <f t="shared" si="4"/>
        <v>21.96</v>
      </c>
      <c r="U42" s="154">
        <f t="shared" si="5"/>
        <v>22.004166666666666</v>
      </c>
    </row>
    <row r="43" spans="1:21" x14ac:dyDescent="0.2">
      <c r="A43" s="135">
        <v>1998</v>
      </c>
      <c r="B43" s="154">
        <v>21.85</v>
      </c>
      <c r="C43" s="154">
        <v>21.79</v>
      </c>
      <c r="D43" s="154">
        <v>21.74</v>
      </c>
      <c r="E43" s="154">
        <v>22.14</v>
      </c>
      <c r="F43" s="154">
        <v>22.31</v>
      </c>
      <c r="G43" s="154">
        <v>22.42</v>
      </c>
      <c r="H43" s="154">
        <v>22.66</v>
      </c>
      <c r="I43" s="154">
        <v>22.19</v>
      </c>
      <c r="J43" s="154">
        <v>21.92</v>
      </c>
      <c r="K43" s="154">
        <v>21.67</v>
      </c>
      <c r="L43" s="154">
        <v>21.83</v>
      </c>
      <c r="M43" s="154">
        <v>22.19</v>
      </c>
      <c r="N43" s="154"/>
      <c r="O43" s="154">
        <f t="shared" si="0"/>
        <v>21.793333333333333</v>
      </c>
      <c r="P43" s="154">
        <f t="shared" si="1"/>
        <v>22.290000000000003</v>
      </c>
      <c r="Q43" s="154">
        <f t="shared" si="2"/>
        <v>22.256666666666671</v>
      </c>
      <c r="R43" s="154">
        <f t="shared" si="3"/>
        <v>21.896666666666665</v>
      </c>
      <c r="S43" s="154"/>
      <c r="T43" s="154">
        <f t="shared" si="4"/>
        <v>22.059166666666666</v>
      </c>
      <c r="U43" s="154">
        <f t="shared" si="5"/>
        <v>22.093333333333337</v>
      </c>
    </row>
    <row r="44" spans="1:21" x14ac:dyDescent="0.2">
      <c r="A44" s="135">
        <v>1999</v>
      </c>
      <c r="B44" s="154">
        <v>22.41</v>
      </c>
      <c r="C44" s="154">
        <v>22.38</v>
      </c>
      <c r="D44" s="154">
        <v>22.55</v>
      </c>
      <c r="E44" s="154">
        <v>22.57</v>
      </c>
      <c r="F44" s="154">
        <v>22.65</v>
      </c>
      <c r="G44" s="154">
        <v>22.61</v>
      </c>
      <c r="H44" s="154">
        <v>22.61</v>
      </c>
      <c r="I44" s="154">
        <v>21.24</v>
      </c>
      <c r="J44" s="154">
        <v>20.100000000000001</v>
      </c>
      <c r="K44" s="154">
        <v>19.5</v>
      </c>
      <c r="L44" s="154">
        <v>17.45</v>
      </c>
      <c r="M44" s="154">
        <v>17.87</v>
      </c>
      <c r="N44" s="154"/>
      <c r="O44" s="154">
        <f t="shared" si="0"/>
        <v>22.446666666666669</v>
      </c>
      <c r="P44" s="154">
        <f t="shared" si="1"/>
        <v>22.61</v>
      </c>
      <c r="Q44" s="154">
        <f t="shared" si="2"/>
        <v>21.316666666666666</v>
      </c>
      <c r="R44" s="154">
        <f t="shared" si="3"/>
        <v>18.273333333333337</v>
      </c>
      <c r="S44" s="154"/>
      <c r="T44" s="154">
        <f t="shared" si="4"/>
        <v>21.161666666666669</v>
      </c>
      <c r="U44" s="154">
        <f t="shared" si="5"/>
        <v>22.067499999999999</v>
      </c>
    </row>
    <row r="45" spans="1:21" x14ac:dyDescent="0.2">
      <c r="A45" s="135">
        <v>2000</v>
      </c>
      <c r="B45" s="154">
        <v>17.7</v>
      </c>
      <c r="C45" s="154">
        <v>17.239999999999998</v>
      </c>
      <c r="D45" s="154">
        <v>18.46</v>
      </c>
      <c r="E45" s="154">
        <v>19.43</v>
      </c>
      <c r="F45" s="154">
        <v>19.12</v>
      </c>
      <c r="G45" s="154">
        <v>19.309999999999999</v>
      </c>
      <c r="H45" s="154">
        <v>17.64</v>
      </c>
      <c r="I45" s="154">
        <v>18.12</v>
      </c>
      <c r="J45" s="154">
        <v>18.97</v>
      </c>
      <c r="K45" s="154">
        <v>21.15</v>
      </c>
      <c r="L45" s="154">
        <v>21.39</v>
      </c>
      <c r="M45" s="154">
        <v>20.56</v>
      </c>
      <c r="N45" s="154"/>
      <c r="O45" s="154">
        <f t="shared" si="0"/>
        <v>17.8</v>
      </c>
      <c r="P45" s="154">
        <f t="shared" si="1"/>
        <v>19.286666666666665</v>
      </c>
      <c r="Q45" s="154">
        <f t="shared" si="2"/>
        <v>18.243333333333336</v>
      </c>
      <c r="R45" s="154">
        <f t="shared" si="3"/>
        <v>21.033333333333331</v>
      </c>
      <c r="S45" s="154"/>
      <c r="T45" s="154">
        <f t="shared" si="4"/>
        <v>19.090833333333332</v>
      </c>
      <c r="U45" s="154">
        <f t="shared" si="5"/>
        <v>18.400833333333335</v>
      </c>
    </row>
    <row r="46" spans="1:21" x14ac:dyDescent="0.2">
      <c r="A46" s="135">
        <v>2001</v>
      </c>
      <c r="B46" s="154">
        <v>20.81</v>
      </c>
      <c r="C46" s="154">
        <v>21.18</v>
      </c>
      <c r="D46" s="154">
        <v>21.4</v>
      </c>
      <c r="E46" s="154">
        <v>21.51</v>
      </c>
      <c r="F46" s="154">
        <v>21.19</v>
      </c>
      <c r="G46" s="154">
        <v>21.04</v>
      </c>
      <c r="H46" s="154">
        <v>20.64</v>
      </c>
      <c r="I46" s="154">
        <v>21.1</v>
      </c>
      <c r="J46" s="154">
        <v>20.87</v>
      </c>
      <c r="K46" s="154">
        <v>20.9</v>
      </c>
      <c r="L46" s="154">
        <v>21.19</v>
      </c>
      <c r="M46" s="154">
        <v>21.43</v>
      </c>
      <c r="N46" s="154"/>
      <c r="O46" s="154">
        <f t="shared" si="0"/>
        <v>21.13</v>
      </c>
      <c r="P46" s="154">
        <f t="shared" si="1"/>
        <v>21.246666666666666</v>
      </c>
      <c r="Q46" s="154">
        <f t="shared" si="2"/>
        <v>20.87</v>
      </c>
      <c r="R46" s="154">
        <f t="shared" si="3"/>
        <v>21.173333333333336</v>
      </c>
      <c r="S46" s="154"/>
      <c r="T46" s="154">
        <f t="shared" si="4"/>
        <v>21.105</v>
      </c>
      <c r="U46" s="154">
        <f t="shared" si="5"/>
        <v>21.07</v>
      </c>
    </row>
    <row r="47" spans="1:21" x14ac:dyDescent="0.2">
      <c r="A47" s="135">
        <v>2002</v>
      </c>
      <c r="B47" s="154">
        <v>21.03</v>
      </c>
      <c r="C47" s="154">
        <v>20.69</v>
      </c>
      <c r="D47" s="154">
        <v>19.920000000000002</v>
      </c>
      <c r="E47" s="154">
        <v>19.73</v>
      </c>
      <c r="F47" s="154">
        <v>19.52</v>
      </c>
      <c r="G47" s="154">
        <v>19.93</v>
      </c>
      <c r="H47" s="154">
        <v>20.86</v>
      </c>
      <c r="I47" s="154">
        <v>20.91</v>
      </c>
      <c r="J47" s="154">
        <v>21.65</v>
      </c>
      <c r="K47" s="154">
        <v>21.94</v>
      </c>
      <c r="L47" s="154">
        <v>22.22</v>
      </c>
      <c r="M47" s="154">
        <v>22.03</v>
      </c>
      <c r="N47" s="154"/>
      <c r="O47" s="154">
        <f t="shared" si="0"/>
        <v>20.546666666666667</v>
      </c>
      <c r="P47" s="154">
        <f t="shared" si="1"/>
        <v>19.726666666666667</v>
      </c>
      <c r="Q47" s="154">
        <f t="shared" si="2"/>
        <v>21.139999999999997</v>
      </c>
      <c r="R47" s="154">
        <f t="shared" si="3"/>
        <v>22.063333333333333</v>
      </c>
      <c r="S47" s="154"/>
      <c r="T47" s="154">
        <f t="shared" si="4"/>
        <v>20.869166666666665</v>
      </c>
      <c r="U47" s="154">
        <f t="shared" si="5"/>
        <v>20.646666666666665</v>
      </c>
    </row>
    <row r="48" spans="1:21" x14ac:dyDescent="0.2">
      <c r="A48" s="135">
        <v>2003</v>
      </c>
      <c r="B48" s="154">
        <v>21.62</v>
      </c>
      <c r="C48" s="154">
        <v>21.91</v>
      </c>
      <c r="D48" s="154">
        <v>22.14</v>
      </c>
      <c r="E48" s="154">
        <v>21.87</v>
      </c>
      <c r="F48" s="154">
        <v>21.8</v>
      </c>
      <c r="G48" s="154">
        <v>21.62</v>
      </c>
      <c r="H48" s="154">
        <v>21.32</v>
      </c>
      <c r="I48" s="154">
        <v>21.26</v>
      </c>
      <c r="J48" s="154">
        <v>21.34</v>
      </c>
      <c r="K48" s="154">
        <v>20.92</v>
      </c>
      <c r="L48" s="154">
        <v>20.91</v>
      </c>
      <c r="M48" s="154">
        <v>20.37</v>
      </c>
      <c r="N48" s="154"/>
      <c r="O48" s="154">
        <f t="shared" si="0"/>
        <v>21.89</v>
      </c>
      <c r="P48" s="154">
        <f t="shared" si="1"/>
        <v>21.763333333333335</v>
      </c>
      <c r="Q48" s="154">
        <f t="shared" si="2"/>
        <v>21.306666666666668</v>
      </c>
      <c r="R48" s="154">
        <f t="shared" si="3"/>
        <v>20.733333333333334</v>
      </c>
      <c r="S48" s="154"/>
      <c r="T48" s="154">
        <f t="shared" si="4"/>
        <v>21.423333333333336</v>
      </c>
      <c r="U48" s="154">
        <f t="shared" si="5"/>
        <v>21.755833333333335</v>
      </c>
    </row>
    <row r="49" spans="1:21" x14ac:dyDescent="0.2">
      <c r="A49" s="135">
        <v>2004</v>
      </c>
      <c r="B49" s="154">
        <v>20.54</v>
      </c>
      <c r="C49" s="154">
        <v>20.57</v>
      </c>
      <c r="D49" s="154">
        <v>20.86</v>
      </c>
      <c r="E49" s="154">
        <v>20.88</v>
      </c>
      <c r="F49" s="154">
        <v>20.69</v>
      </c>
      <c r="G49" s="154">
        <v>20.03</v>
      </c>
      <c r="H49" s="154">
        <v>20.14</v>
      </c>
      <c r="I49" s="154">
        <v>20.100000000000001</v>
      </c>
      <c r="J49" s="154">
        <v>20.47</v>
      </c>
      <c r="K49" s="154">
        <v>20.309999999999999</v>
      </c>
      <c r="L49" s="154">
        <v>20.399999999999999</v>
      </c>
      <c r="M49" s="154">
        <v>20.55</v>
      </c>
      <c r="N49" s="154"/>
      <c r="O49" s="154">
        <f t="shared" si="0"/>
        <v>20.656666666666666</v>
      </c>
      <c r="P49" s="154">
        <f t="shared" si="1"/>
        <v>20.533333333333335</v>
      </c>
      <c r="Q49" s="154">
        <f t="shared" si="2"/>
        <v>20.236666666666668</v>
      </c>
      <c r="R49" s="154">
        <f t="shared" si="3"/>
        <v>20.419999999999998</v>
      </c>
      <c r="S49" s="154"/>
      <c r="T49" s="154">
        <f t="shared" si="4"/>
        <v>20.461666666666666</v>
      </c>
      <c r="U49" s="154">
        <f t="shared" si="5"/>
        <v>20.54</v>
      </c>
    </row>
    <row r="50" spans="1:21" x14ac:dyDescent="0.2">
      <c r="A50" s="135">
        <v>2005</v>
      </c>
      <c r="B50" s="154">
        <v>20.57</v>
      </c>
      <c r="C50" s="154">
        <v>20.36</v>
      </c>
      <c r="D50" s="154">
        <v>20.54</v>
      </c>
      <c r="E50" s="154">
        <v>21.21</v>
      </c>
      <c r="F50" s="154">
        <v>21.96</v>
      </c>
      <c r="G50" s="154">
        <v>21.89</v>
      </c>
      <c r="H50" s="154">
        <v>21.94</v>
      </c>
      <c r="I50" s="154">
        <v>20.49</v>
      </c>
      <c r="J50" s="154">
        <v>21.1</v>
      </c>
      <c r="K50" s="154">
        <v>21.71</v>
      </c>
      <c r="L50" s="154">
        <v>21.83</v>
      </c>
      <c r="M50" s="154">
        <v>21.74</v>
      </c>
      <c r="N50" s="154"/>
      <c r="O50" s="154">
        <f t="shared" si="0"/>
        <v>20.49</v>
      </c>
      <c r="P50" s="154">
        <f t="shared" si="1"/>
        <v>21.686666666666667</v>
      </c>
      <c r="Q50" s="154">
        <f t="shared" si="2"/>
        <v>21.176666666666666</v>
      </c>
      <c r="R50" s="154">
        <f t="shared" si="3"/>
        <v>21.76</v>
      </c>
      <c r="S50" s="154"/>
      <c r="T50" s="154">
        <f t="shared" si="4"/>
        <v>21.278333333333332</v>
      </c>
      <c r="U50" s="154">
        <f t="shared" si="5"/>
        <v>20.943333333333332</v>
      </c>
    </row>
    <row r="51" spans="1:21" x14ac:dyDescent="0.2">
      <c r="A51" s="135">
        <v>2006</v>
      </c>
      <c r="B51" s="154">
        <v>23.61</v>
      </c>
      <c r="C51" s="154">
        <v>24.05</v>
      </c>
      <c r="D51" s="154">
        <v>23.1</v>
      </c>
      <c r="E51" s="154">
        <v>23.56</v>
      </c>
      <c r="F51" s="154">
        <v>23.48</v>
      </c>
      <c r="G51" s="154">
        <v>23.32</v>
      </c>
      <c r="H51" s="154">
        <v>22.44</v>
      </c>
      <c r="I51" s="154">
        <v>21.38</v>
      </c>
      <c r="J51" s="154">
        <v>21.27</v>
      </c>
      <c r="K51" s="154">
        <v>20.22</v>
      </c>
      <c r="L51" s="154">
        <v>19.66</v>
      </c>
      <c r="M51" s="154">
        <v>19.59</v>
      </c>
      <c r="N51" s="154"/>
      <c r="O51" s="154">
        <f t="shared" si="0"/>
        <v>23.586666666666662</v>
      </c>
      <c r="P51" s="154">
        <f t="shared" si="1"/>
        <v>23.453333333333333</v>
      </c>
      <c r="Q51" s="154">
        <f t="shared" si="2"/>
        <v>21.696666666666669</v>
      </c>
      <c r="R51" s="154">
        <f t="shared" si="3"/>
        <v>19.823333333333334</v>
      </c>
      <c r="S51" s="154"/>
      <c r="T51" s="154">
        <f t="shared" si="4"/>
        <v>22.14</v>
      </c>
      <c r="U51" s="154">
        <f t="shared" si="5"/>
        <v>22.624166666666667</v>
      </c>
    </row>
    <row r="52" spans="1:21" x14ac:dyDescent="0.2">
      <c r="A52" s="135">
        <v>2007</v>
      </c>
      <c r="B52" s="154">
        <v>20.03</v>
      </c>
      <c r="C52" s="154">
        <v>20.59</v>
      </c>
      <c r="D52" s="154">
        <v>20.85</v>
      </c>
      <c r="E52" s="154">
        <v>20.91</v>
      </c>
      <c r="F52" s="154">
        <v>21.27</v>
      </c>
      <c r="G52" s="154">
        <v>21.33</v>
      </c>
      <c r="H52" s="154">
        <v>22.72</v>
      </c>
      <c r="I52" s="154">
        <v>21.8</v>
      </c>
      <c r="J52" s="154">
        <v>21.42</v>
      </c>
      <c r="K52" s="154">
        <v>20.56</v>
      </c>
      <c r="L52" s="154">
        <v>20.25</v>
      </c>
      <c r="M52" s="154">
        <v>20.12</v>
      </c>
      <c r="N52" s="154"/>
      <c r="O52" s="154">
        <f t="shared" si="0"/>
        <v>20.490000000000002</v>
      </c>
      <c r="P52" s="154">
        <f t="shared" si="1"/>
        <v>21.169999999999998</v>
      </c>
      <c r="Q52" s="154">
        <f t="shared" si="2"/>
        <v>21.98</v>
      </c>
      <c r="R52" s="154">
        <f t="shared" si="3"/>
        <v>20.310000000000002</v>
      </c>
      <c r="S52" s="154"/>
      <c r="T52" s="154">
        <f t="shared" si="4"/>
        <v>20.987500000000001</v>
      </c>
      <c r="U52" s="154">
        <f t="shared" si="5"/>
        <v>20.865833333333335</v>
      </c>
    </row>
    <row r="53" spans="1:21" x14ac:dyDescent="0.2">
      <c r="A53" s="135">
        <v>2008</v>
      </c>
      <c r="B53" s="154">
        <v>20.239999999999998</v>
      </c>
      <c r="C53" s="154">
        <v>20.21</v>
      </c>
      <c r="D53" s="154">
        <v>20.65</v>
      </c>
      <c r="E53" s="154">
        <v>20.54</v>
      </c>
      <c r="F53" s="154">
        <v>20.83</v>
      </c>
      <c r="G53" s="154">
        <v>21.8</v>
      </c>
      <c r="H53" s="154">
        <v>23.76</v>
      </c>
      <c r="I53" s="154">
        <v>23.15</v>
      </c>
      <c r="J53" s="154">
        <v>23.1</v>
      </c>
      <c r="K53" s="154">
        <v>21.46</v>
      </c>
      <c r="L53" s="154">
        <v>19.829999999999998</v>
      </c>
      <c r="M53" s="154">
        <v>20</v>
      </c>
      <c r="N53" s="154"/>
      <c r="O53" s="154">
        <f t="shared" si="0"/>
        <v>20.366666666666667</v>
      </c>
      <c r="P53" s="154">
        <f t="shared" si="1"/>
        <v>21.056666666666668</v>
      </c>
      <c r="Q53" s="154">
        <f t="shared" si="2"/>
        <v>23.336666666666662</v>
      </c>
      <c r="R53" s="154">
        <f t="shared" si="3"/>
        <v>20.43</v>
      </c>
      <c r="S53" s="154"/>
      <c r="T53" s="154">
        <f t="shared" si="4"/>
        <v>21.297499999999999</v>
      </c>
      <c r="U53" s="154">
        <f t="shared" si="5"/>
        <v>21.267499999999998</v>
      </c>
    </row>
    <row r="54" spans="1:21" x14ac:dyDescent="0.2">
      <c r="A54" s="135">
        <v>2009</v>
      </c>
      <c r="B54" s="154">
        <v>20.149999999999999</v>
      </c>
      <c r="C54" s="154">
        <v>19.829999999999998</v>
      </c>
      <c r="D54" s="154">
        <v>19.75</v>
      </c>
      <c r="E54" s="154">
        <v>21.58</v>
      </c>
      <c r="F54" s="154">
        <v>21.64</v>
      </c>
      <c r="G54" s="154">
        <v>22.47</v>
      </c>
      <c r="H54" s="154">
        <v>23.02</v>
      </c>
      <c r="I54" s="154">
        <v>26.18</v>
      </c>
      <c r="J54" s="154">
        <v>28.91</v>
      </c>
      <c r="K54" s="154">
        <v>30.48</v>
      </c>
      <c r="L54" s="154">
        <v>31.86</v>
      </c>
      <c r="M54" s="154">
        <v>33.299999999999997</v>
      </c>
      <c r="N54" s="154"/>
      <c r="O54" s="154">
        <f t="shared" si="0"/>
        <v>19.91</v>
      </c>
      <c r="P54" s="154">
        <f t="shared" si="1"/>
        <v>21.896666666666665</v>
      </c>
      <c r="Q54" s="154">
        <f t="shared" si="2"/>
        <v>26.036666666666665</v>
      </c>
      <c r="R54" s="154">
        <f t="shared" si="3"/>
        <v>31.88</v>
      </c>
      <c r="S54" s="154"/>
      <c r="T54" s="154">
        <f t="shared" si="4"/>
        <v>24.930833333333332</v>
      </c>
      <c r="U54" s="154">
        <f t="shared" si="5"/>
        <v>22.068333333333332</v>
      </c>
    </row>
    <row r="55" spans="1:21" x14ac:dyDescent="0.2">
      <c r="A55" s="135">
        <v>2010</v>
      </c>
      <c r="B55" s="154">
        <v>39.36</v>
      </c>
      <c r="C55" s="154">
        <v>40.130000000000003</v>
      </c>
      <c r="D55" s="154">
        <v>35.11</v>
      </c>
      <c r="E55" s="154">
        <v>30.86</v>
      </c>
      <c r="F55" s="154">
        <v>30.89</v>
      </c>
      <c r="G55" s="154">
        <v>32.729999999999997</v>
      </c>
      <c r="H55" s="154">
        <v>33.659999999999997</v>
      </c>
      <c r="I55" s="154">
        <v>34.24</v>
      </c>
      <c r="J55" s="154">
        <v>38.17</v>
      </c>
      <c r="K55" s="154">
        <v>39.299999999999997</v>
      </c>
      <c r="L55" s="154">
        <v>38.840000000000003</v>
      </c>
      <c r="M55" s="154">
        <v>38.35</v>
      </c>
      <c r="N55" s="154"/>
      <c r="O55" s="154">
        <f t="shared" si="0"/>
        <v>38.200000000000003</v>
      </c>
      <c r="P55" s="154">
        <f t="shared" si="1"/>
        <v>31.493333333333329</v>
      </c>
      <c r="Q55" s="154">
        <f t="shared" si="2"/>
        <v>35.356666666666669</v>
      </c>
      <c r="R55" s="154">
        <f t="shared" si="3"/>
        <v>38.830000000000005</v>
      </c>
      <c r="S55" s="154"/>
      <c r="T55" s="154">
        <f t="shared" si="4"/>
        <v>35.97</v>
      </c>
      <c r="U55" s="154">
        <f t="shared" si="5"/>
        <v>34.232500000000002</v>
      </c>
    </row>
    <row r="56" spans="1:21" x14ac:dyDescent="0.2">
      <c r="A56" s="135">
        <v>2011</v>
      </c>
      <c r="B56" s="154">
        <v>38.46</v>
      </c>
      <c r="C56" s="154">
        <v>39.69</v>
      </c>
      <c r="D56" s="154">
        <v>39.65</v>
      </c>
      <c r="E56" s="154">
        <v>38.32</v>
      </c>
      <c r="F56" s="154">
        <v>35.04</v>
      </c>
      <c r="G56" s="154">
        <v>35.65</v>
      </c>
      <c r="H56" s="154">
        <v>37.93</v>
      </c>
      <c r="I56" s="154">
        <v>40.159999999999997</v>
      </c>
      <c r="J56" s="154">
        <v>40.15</v>
      </c>
      <c r="K56" s="154">
        <v>38.19</v>
      </c>
      <c r="L56" s="154">
        <v>37.92</v>
      </c>
      <c r="M56" s="154">
        <v>36.32</v>
      </c>
      <c r="N56" s="154"/>
      <c r="O56" s="154">
        <f t="shared" si="0"/>
        <v>39.266666666666673</v>
      </c>
      <c r="P56" s="154">
        <f t="shared" si="1"/>
        <v>36.336666666666666</v>
      </c>
      <c r="Q56" s="154">
        <f t="shared" si="2"/>
        <v>39.413333333333334</v>
      </c>
      <c r="R56" s="154">
        <f t="shared" si="3"/>
        <v>37.476666666666667</v>
      </c>
      <c r="S56" s="154"/>
      <c r="T56" s="154">
        <f t="shared" si="4"/>
        <v>38.123333333333335</v>
      </c>
      <c r="U56" s="154">
        <f t="shared" si="5"/>
        <v>38.461666666666666</v>
      </c>
    </row>
    <row r="57" spans="1:21" x14ac:dyDescent="0.2">
      <c r="A57" s="135">
        <v>2012</v>
      </c>
      <c r="B57" s="154">
        <v>34.69</v>
      </c>
      <c r="C57" s="154">
        <v>33.57</v>
      </c>
      <c r="D57" s="154">
        <v>34.94</v>
      </c>
      <c r="E57" s="154">
        <v>31.87</v>
      </c>
      <c r="F57" s="154">
        <v>30.2</v>
      </c>
      <c r="G57" s="154">
        <v>28.89</v>
      </c>
      <c r="H57" s="154">
        <v>28.68</v>
      </c>
      <c r="I57" s="154">
        <v>28.84</v>
      </c>
      <c r="J57" s="154">
        <v>26.27</v>
      </c>
      <c r="K57" s="154">
        <v>23.89</v>
      </c>
      <c r="L57" s="154">
        <v>22.52</v>
      </c>
      <c r="M57" s="154">
        <v>22.41</v>
      </c>
      <c r="N57" s="154"/>
      <c r="O57" s="154">
        <f t="shared" si="0"/>
        <v>34.4</v>
      </c>
      <c r="P57" s="154">
        <f t="shared" si="1"/>
        <v>30.320000000000004</v>
      </c>
      <c r="Q57" s="154">
        <f t="shared" si="2"/>
        <v>27.929999999999996</v>
      </c>
      <c r="R57" s="154">
        <f t="shared" si="3"/>
        <v>22.939999999999998</v>
      </c>
      <c r="S57" s="154"/>
      <c r="T57" s="154">
        <f t="shared" si="4"/>
        <v>28.897499999999997</v>
      </c>
      <c r="U57" s="154">
        <f t="shared" si="5"/>
        <v>32.531666666666666</v>
      </c>
    </row>
    <row r="58" spans="1:21" x14ac:dyDescent="0.2">
      <c r="A58" s="135">
        <v>2013</v>
      </c>
      <c r="B58" s="154">
        <v>21.2</v>
      </c>
      <c r="C58" s="154">
        <v>20.72</v>
      </c>
      <c r="D58" s="154">
        <v>20.82</v>
      </c>
      <c r="E58" s="154">
        <v>20.38</v>
      </c>
      <c r="F58" s="154">
        <v>19.510000000000002</v>
      </c>
      <c r="G58" s="154">
        <v>19.309999999999999</v>
      </c>
      <c r="H58" s="154">
        <v>19.22</v>
      </c>
      <c r="I58" s="154">
        <v>20.97</v>
      </c>
      <c r="J58" s="154">
        <v>21.05</v>
      </c>
      <c r="K58" s="154">
        <v>21.82</v>
      </c>
      <c r="L58" s="154">
        <v>20.61</v>
      </c>
      <c r="M58" s="154">
        <v>19.95</v>
      </c>
      <c r="N58" s="154"/>
      <c r="O58" s="154">
        <f t="shared" si="0"/>
        <v>20.913333333333334</v>
      </c>
      <c r="P58" s="154">
        <f t="shared" si="1"/>
        <v>19.733333333333334</v>
      </c>
      <c r="Q58" s="154">
        <f t="shared" si="2"/>
        <v>20.41333333333333</v>
      </c>
      <c r="R58" s="154">
        <f t="shared" si="3"/>
        <v>20.793333333333333</v>
      </c>
      <c r="S58" s="154"/>
      <c r="T58" s="154">
        <f t="shared" si="4"/>
        <v>20.463333333333335</v>
      </c>
      <c r="U58" s="154">
        <f t="shared" si="5"/>
        <v>21</v>
      </c>
    </row>
    <row r="59" spans="1:21" x14ac:dyDescent="0.2">
      <c r="A59" s="135">
        <v>2014</v>
      </c>
      <c r="B59" s="154">
        <v>20.27</v>
      </c>
      <c r="C59" s="154">
        <v>21.65</v>
      </c>
      <c r="D59" s="154">
        <v>22.03</v>
      </c>
      <c r="E59" s="154">
        <v>24.33</v>
      </c>
      <c r="F59" s="154">
        <v>24.66</v>
      </c>
      <c r="G59" s="154">
        <v>25.65</v>
      </c>
      <c r="H59" s="154">
        <v>24.78</v>
      </c>
      <c r="I59" s="154">
        <v>25.64</v>
      </c>
      <c r="J59" s="154">
        <v>25.36</v>
      </c>
      <c r="K59" s="154">
        <v>26.41</v>
      </c>
      <c r="L59" s="154">
        <v>24.26</v>
      </c>
      <c r="M59" s="154">
        <v>24.806363636363631</v>
      </c>
      <c r="N59" s="154"/>
      <c r="O59" s="154">
        <f t="shared" si="0"/>
        <v>21.316666666666666</v>
      </c>
      <c r="P59" s="154">
        <f t="shared" si="1"/>
        <v>24.879999999999995</v>
      </c>
      <c r="Q59" s="154">
        <f t="shared" si="2"/>
        <v>25.26</v>
      </c>
      <c r="R59" s="154">
        <f t="shared" si="3"/>
        <v>25.158787878787876</v>
      </c>
      <c r="S59" s="154"/>
      <c r="T59" s="154">
        <f t="shared" si="4"/>
        <v>24.153863636363635</v>
      </c>
      <c r="U59" s="154">
        <f t="shared" si="5"/>
        <v>23.0625</v>
      </c>
    </row>
    <row r="60" spans="1:21" x14ac:dyDescent="0.2">
      <c r="A60" s="135">
        <v>2015</v>
      </c>
      <c r="B60" s="154">
        <v>25.24</v>
      </c>
      <c r="C60" s="154">
        <v>24.62</v>
      </c>
      <c r="D60" s="154">
        <v>24.07</v>
      </c>
      <c r="E60" s="154">
        <v>24.39</v>
      </c>
      <c r="F60" s="154">
        <v>24.61</v>
      </c>
      <c r="G60" s="154">
        <v>24.76</v>
      </c>
      <c r="H60" s="154">
        <v>24.67</v>
      </c>
      <c r="I60" s="154">
        <v>24.5</v>
      </c>
      <c r="J60" s="154">
        <v>24.21</v>
      </c>
      <c r="K60" s="154">
        <v>25.04</v>
      </c>
      <c r="L60" s="154">
        <v>26.63</v>
      </c>
      <c r="M60" s="154">
        <v>25.83</v>
      </c>
      <c r="N60" s="154"/>
      <c r="O60" s="154">
        <f t="shared" si="0"/>
        <v>24.643333333333334</v>
      </c>
      <c r="P60" s="154">
        <f t="shared" si="1"/>
        <v>24.58666666666667</v>
      </c>
      <c r="Q60" s="154">
        <f t="shared" si="2"/>
        <v>24.459999999999997</v>
      </c>
      <c r="R60" s="154">
        <f t="shared" si="3"/>
        <v>25.833333333333332</v>
      </c>
      <c r="S60" s="154"/>
      <c r="T60" s="154">
        <f t="shared" si="4"/>
        <v>24.880833333333332</v>
      </c>
      <c r="U60" s="154">
        <f t="shared" si="5"/>
        <v>24.712196969696969</v>
      </c>
    </row>
    <row r="61" spans="1:21" x14ac:dyDescent="0.2">
      <c r="A61" s="135">
        <v>2016</v>
      </c>
      <c r="B61" s="154">
        <v>25.76</v>
      </c>
      <c r="C61" s="154">
        <v>25.5</v>
      </c>
      <c r="D61" s="154">
        <v>26.32</v>
      </c>
      <c r="E61" s="154">
        <v>27.9</v>
      </c>
      <c r="F61" s="154">
        <v>27.26</v>
      </c>
      <c r="G61" s="154">
        <v>27.68</v>
      </c>
      <c r="H61" s="154">
        <v>28.15</v>
      </c>
      <c r="I61" s="154">
        <v>28.54</v>
      </c>
      <c r="J61" s="154">
        <v>28.16</v>
      </c>
      <c r="K61" s="154">
        <v>28.57</v>
      </c>
      <c r="L61" s="154">
        <v>28.76</v>
      </c>
      <c r="M61" s="154">
        <v>29.24</v>
      </c>
      <c r="N61" s="154"/>
      <c r="O61" s="154">
        <f t="shared" si="0"/>
        <v>25.860000000000003</v>
      </c>
      <c r="P61" s="154">
        <f t="shared" si="1"/>
        <v>27.613333333333333</v>
      </c>
      <c r="Q61" s="154">
        <f t="shared" si="2"/>
        <v>28.283333333333331</v>
      </c>
      <c r="R61" s="154">
        <f t="shared" si="3"/>
        <v>28.856666666666666</v>
      </c>
      <c r="S61" s="154"/>
      <c r="T61" s="154">
        <f t="shared" si="4"/>
        <v>27.653333333333332</v>
      </c>
      <c r="U61" s="154">
        <f t="shared" si="5"/>
        <v>26.897500000000001</v>
      </c>
    </row>
    <row r="62" spans="1:21" x14ac:dyDescent="0.2">
      <c r="A62" s="135">
        <v>2017</v>
      </c>
      <c r="B62" s="154">
        <v>29.44</v>
      </c>
      <c r="C62" s="154">
        <v>30.59</v>
      </c>
      <c r="D62" s="154">
        <v>29.95</v>
      </c>
      <c r="E62" s="154">
        <v>28.72</v>
      </c>
      <c r="F62" s="154">
        <v>28.41</v>
      </c>
      <c r="G62" s="154">
        <v>27.83</v>
      </c>
      <c r="H62" s="154">
        <v>26.77</v>
      </c>
      <c r="I62" s="154">
        <v>25.11</v>
      </c>
      <c r="J62" s="154">
        <v>26.9</v>
      </c>
      <c r="K62" s="154">
        <v>27.09</v>
      </c>
      <c r="L62" s="154">
        <v>27.278181818181817</v>
      </c>
      <c r="M62" s="154">
        <v>26.93</v>
      </c>
      <c r="N62" s="154"/>
      <c r="O62" s="154">
        <f t="shared" si="0"/>
        <v>29.993333333333336</v>
      </c>
      <c r="P62" s="154">
        <f t="shared" si="1"/>
        <v>28.319999999999997</v>
      </c>
      <c r="Q62" s="154">
        <f t="shared" si="2"/>
        <v>26.26</v>
      </c>
      <c r="R62" s="154">
        <f t="shared" si="3"/>
        <v>27.099393939393938</v>
      </c>
      <c r="S62" s="154"/>
      <c r="T62" s="154">
        <f t="shared" si="4"/>
        <v>27.918181818181818</v>
      </c>
      <c r="U62" s="154">
        <f t="shared" si="5"/>
        <v>28.357500000000002</v>
      </c>
    </row>
    <row r="63" spans="1:21" x14ac:dyDescent="0.2">
      <c r="A63" s="135">
        <v>2018</v>
      </c>
      <c r="B63" s="154">
        <v>26.6</v>
      </c>
      <c r="C63" s="154">
        <v>25.83</v>
      </c>
      <c r="D63" s="154">
        <v>24.73</v>
      </c>
      <c r="E63" s="154">
        <v>24.92</v>
      </c>
      <c r="F63" s="154">
        <v>24.59</v>
      </c>
      <c r="G63" s="154">
        <v>25.72</v>
      </c>
      <c r="H63" s="154">
        <v>25.56</v>
      </c>
      <c r="I63" s="154">
        <v>25.6</v>
      </c>
      <c r="J63" s="154">
        <v>25.4</v>
      </c>
      <c r="K63" s="154">
        <v>25.21</v>
      </c>
      <c r="L63" s="154">
        <v>25.04</v>
      </c>
      <c r="M63" s="154">
        <v>25.23</v>
      </c>
      <c r="N63" s="154"/>
      <c r="O63" s="154">
        <f t="shared" si="0"/>
        <v>25.72</v>
      </c>
      <c r="P63" s="154">
        <f t="shared" ref="P63:P69" si="6">AVERAGE(E63:G63)</f>
        <v>25.076666666666668</v>
      </c>
      <c r="Q63" s="154">
        <f t="shared" ref="Q63:Q68" si="7">AVERAGE(H63:J63)</f>
        <v>25.52</v>
      </c>
      <c r="R63" s="154">
        <f t="shared" ref="R63:R68" si="8">AVERAGE(K63:M63)</f>
        <v>25.16</v>
      </c>
      <c r="S63" s="154"/>
      <c r="T63" s="154">
        <f t="shared" ref="T63:T68" si="9">AVERAGE(O63:R63)</f>
        <v>25.369166666666665</v>
      </c>
      <c r="U63" s="154">
        <f t="shared" ref="U63:U68" si="10">(R62+O63+P63+Q63)/4</f>
        <v>25.854015151515149</v>
      </c>
    </row>
    <row r="64" spans="1:21" x14ac:dyDescent="0.2">
      <c r="A64" s="135">
        <v>2019</v>
      </c>
      <c r="B64" s="154">
        <v>25.57</v>
      </c>
      <c r="C64" s="154">
        <v>25.9</v>
      </c>
      <c r="D64" s="154">
        <v>26.23</v>
      </c>
      <c r="E64" s="154">
        <v>26.95</v>
      </c>
      <c r="F64" s="154">
        <v>26.33</v>
      </c>
      <c r="G64" s="154">
        <v>26.49</v>
      </c>
      <c r="H64" s="154">
        <v>25.66</v>
      </c>
      <c r="I64" s="154">
        <v>25.8</v>
      </c>
      <c r="J64" s="154">
        <v>25.65</v>
      </c>
      <c r="K64" s="154">
        <v>26.07</v>
      </c>
      <c r="L64" s="154">
        <v>27.21</v>
      </c>
      <c r="M64" s="154">
        <v>26.01</v>
      </c>
      <c r="N64" s="154"/>
      <c r="O64" s="154">
        <f t="shared" si="0"/>
        <v>25.900000000000002</v>
      </c>
      <c r="P64" s="154">
        <f t="shared" si="6"/>
        <v>26.59</v>
      </c>
      <c r="Q64" s="154">
        <f t="shared" si="7"/>
        <v>25.703333333333333</v>
      </c>
      <c r="R64" s="154">
        <f t="shared" si="8"/>
        <v>26.430000000000003</v>
      </c>
      <c r="S64" s="154"/>
      <c r="T64" s="154">
        <f t="shared" si="9"/>
        <v>26.155833333333334</v>
      </c>
      <c r="U64" s="154">
        <f t="shared" si="10"/>
        <v>25.838333333333335</v>
      </c>
    </row>
    <row r="65" spans="1:23" x14ac:dyDescent="0.2">
      <c r="A65" s="135">
        <v>2020</v>
      </c>
      <c r="B65" s="154">
        <v>25.9</v>
      </c>
      <c r="C65" s="154">
        <v>26.71</v>
      </c>
      <c r="D65" s="154">
        <v>27.09</v>
      </c>
      <c r="E65" s="154">
        <v>26.02</v>
      </c>
      <c r="F65" s="154">
        <v>25.85</v>
      </c>
      <c r="G65" s="154">
        <v>25.95</v>
      </c>
      <c r="H65" s="154">
        <v>26.59</v>
      </c>
      <c r="I65" s="154">
        <v>27.385714285714286</v>
      </c>
      <c r="J65" s="154">
        <v>26.85</v>
      </c>
      <c r="K65" s="154">
        <v>27.55</v>
      </c>
      <c r="L65" s="154">
        <v>29.33</v>
      </c>
      <c r="M65" s="154">
        <v>28.42</v>
      </c>
      <c r="N65" s="154"/>
      <c r="O65" s="154">
        <f t="shared" si="0"/>
        <v>26.566666666666666</v>
      </c>
      <c r="P65" s="154">
        <f t="shared" si="6"/>
        <v>25.94</v>
      </c>
      <c r="Q65" s="154">
        <f t="shared" si="7"/>
        <v>26.941904761904766</v>
      </c>
      <c r="R65" s="154">
        <f t="shared" si="8"/>
        <v>28.433333333333334</v>
      </c>
      <c r="S65" s="154"/>
      <c r="T65" s="154">
        <f t="shared" si="9"/>
        <v>26.970476190476191</v>
      </c>
      <c r="U65" s="154">
        <f t="shared" si="10"/>
        <v>26.469642857142858</v>
      </c>
    </row>
    <row r="66" spans="1:23" x14ac:dyDescent="0.2">
      <c r="A66" s="135">
        <v>2021</v>
      </c>
      <c r="B66" s="154">
        <v>28.79</v>
      </c>
      <c r="C66" s="154">
        <v>29.72</v>
      </c>
      <c r="D66" s="154">
        <v>30.48</v>
      </c>
      <c r="E66" s="154">
        <v>31.24</v>
      </c>
      <c r="F66" s="154">
        <v>32.42</v>
      </c>
      <c r="G66" s="154">
        <v>33.049999999999997</v>
      </c>
      <c r="H66" s="154">
        <v>35.770000000000003</v>
      </c>
      <c r="I66" s="154">
        <v>34.5</v>
      </c>
      <c r="J66" s="154">
        <v>35.72</v>
      </c>
      <c r="K66" s="154">
        <v>37.05952380952381</v>
      </c>
      <c r="L66" s="154">
        <v>37.120000000000005</v>
      </c>
      <c r="M66" s="154">
        <v>36.71</v>
      </c>
      <c r="N66" s="154"/>
      <c r="O66" s="154">
        <f t="shared" si="0"/>
        <v>29.66333333333333</v>
      </c>
      <c r="P66" s="154">
        <f t="shared" si="6"/>
        <v>32.236666666666665</v>
      </c>
      <c r="Q66" s="154">
        <f t="shared" si="7"/>
        <v>35.330000000000005</v>
      </c>
      <c r="R66" s="154">
        <f t="shared" si="8"/>
        <v>36.9631746031746</v>
      </c>
      <c r="S66" s="154"/>
      <c r="T66" s="154">
        <f t="shared" si="9"/>
        <v>33.548293650793646</v>
      </c>
      <c r="U66" s="154">
        <f t="shared" si="10"/>
        <v>31.415833333333332</v>
      </c>
      <c r="V66" s="25"/>
      <c r="W66" s="25"/>
    </row>
    <row r="67" spans="1:23" x14ac:dyDescent="0.2">
      <c r="A67" s="135">
        <v>2022</v>
      </c>
      <c r="B67" s="154">
        <v>35.483500000000006</v>
      </c>
      <c r="C67" s="154">
        <v>35.433157894736837</v>
      </c>
      <c r="D67" s="154">
        <v>36.330869565217398</v>
      </c>
      <c r="E67" s="154">
        <v>36.659999999999997</v>
      </c>
      <c r="F67" s="154">
        <v>36.37952380952381</v>
      </c>
      <c r="G67" s="154">
        <v>36.151904761904767</v>
      </c>
      <c r="H67" s="154">
        <v>34.83</v>
      </c>
      <c r="I67" s="154">
        <v>35.625217391304346</v>
      </c>
      <c r="J67" s="154">
        <v>34.971428571428568</v>
      </c>
      <c r="K67" s="154">
        <v>34.698095238095235</v>
      </c>
      <c r="L67" s="154">
        <v>35.94</v>
      </c>
      <c r="M67" s="154">
        <v>36.509047619047614</v>
      </c>
      <c r="N67" s="154"/>
      <c r="O67" s="154">
        <f>AVERAGE(B67:D67)</f>
        <v>35.74917581998475</v>
      </c>
      <c r="P67" s="154">
        <f t="shared" si="6"/>
        <v>36.39714285714286</v>
      </c>
      <c r="Q67" s="154">
        <f t="shared" si="7"/>
        <v>35.142215320910971</v>
      </c>
      <c r="R67" s="154">
        <f t="shared" si="8"/>
        <v>35.715714285714284</v>
      </c>
      <c r="S67" s="154"/>
      <c r="T67" s="154">
        <f t="shared" si="9"/>
        <v>35.751062070938218</v>
      </c>
      <c r="U67" s="154">
        <f t="shared" si="10"/>
        <v>36.062927150303295</v>
      </c>
      <c r="V67" s="25"/>
      <c r="W67" s="25"/>
    </row>
    <row r="68" spans="1:23" x14ac:dyDescent="0.2">
      <c r="A68" s="21">
        <v>2023</v>
      </c>
      <c r="B68" s="151">
        <v>36.501500000000007</v>
      </c>
      <c r="C68" s="151">
        <v>36.98263157894737</v>
      </c>
      <c r="D68" s="151">
        <v>37.882608695652173</v>
      </c>
      <c r="E68" s="151">
        <v>41.273684210526319</v>
      </c>
      <c r="F68" s="151">
        <v>42.560909090909092</v>
      </c>
      <c r="G68" s="151">
        <v>41.050476190476196</v>
      </c>
      <c r="H68" s="151">
        <v>38.605499999999992</v>
      </c>
      <c r="I68" s="151">
        <v>40.829565217391313</v>
      </c>
      <c r="J68" s="151">
        <v>42.656499999999994</v>
      </c>
      <c r="K68" s="151">
        <v>44.439090909090908</v>
      </c>
      <c r="L68" s="151">
        <v>44.723809523809521</v>
      </c>
      <c r="M68" s="151">
        <v>40.361499999999999</v>
      </c>
      <c r="N68" s="151"/>
      <c r="O68" s="151">
        <f>AVERAGE(B68:D68)</f>
        <v>37.12224675819985</v>
      </c>
      <c r="P68" s="151">
        <f t="shared" si="6"/>
        <v>41.628356497303862</v>
      </c>
      <c r="Q68" s="151">
        <f t="shared" si="7"/>
        <v>40.6971884057971</v>
      </c>
      <c r="R68" s="151">
        <f t="shared" si="8"/>
        <v>43.174800144300143</v>
      </c>
      <c r="S68" s="151"/>
      <c r="T68" s="151">
        <f t="shared" si="9"/>
        <v>40.65564795140024</v>
      </c>
      <c r="U68" s="151">
        <f t="shared" si="10"/>
        <v>38.790876486753774</v>
      </c>
    </row>
    <row r="69" spans="1:23" x14ac:dyDescent="0.2">
      <c r="A69" s="21">
        <v>2024</v>
      </c>
      <c r="B69" s="151">
        <v>40.009523809523813</v>
      </c>
      <c r="C69" s="151">
        <v>41.822499999999984</v>
      </c>
      <c r="D69" s="151">
        <v>39.968500000000006</v>
      </c>
      <c r="E69" s="151">
        <v>39.470454545454558</v>
      </c>
      <c r="F69" s="151">
        <v>37.649090909090916</v>
      </c>
      <c r="G69" s="151">
        <v>37.455263157894741</v>
      </c>
      <c r="H69" s="151">
        <v>37.855000000000011</v>
      </c>
      <c r="I69" s="151">
        <v>35.672727272727272</v>
      </c>
      <c r="J69" s="151">
        <v>36.322499999999998</v>
      </c>
      <c r="K69" s="151">
        <v>38.245217391304344</v>
      </c>
      <c r="L69" s="151">
        <v>38.161500000000004</v>
      </c>
      <c r="M69" s="151">
        <v>36.629047619047618</v>
      </c>
      <c r="N69" s="151"/>
      <c r="O69" s="151">
        <f>AVERAGE(B69:D69)</f>
        <v>40.600174603174601</v>
      </c>
      <c r="P69" s="151">
        <f t="shared" si="6"/>
        <v>38.191602870813405</v>
      </c>
      <c r="Q69" s="151">
        <f>AVERAGE(H69:J69)</f>
        <v>36.616742424242425</v>
      </c>
      <c r="R69" s="151">
        <f t="shared" ref="R69" si="11">AVERAGE(K69:M69)</f>
        <v>37.678588336783982</v>
      </c>
      <c r="S69" s="151"/>
      <c r="T69" s="151">
        <f t="shared" ref="T69" si="12">AVERAGE(O69:R69)</f>
        <v>38.271777058753599</v>
      </c>
      <c r="U69" s="151">
        <f>(R68+O69+P69+Q69)/4</f>
        <v>39.645830010632643</v>
      </c>
    </row>
    <row r="70" spans="1:23" x14ac:dyDescent="0.2">
      <c r="A70" s="177">
        <v>2025</v>
      </c>
      <c r="B70" s="179">
        <v>36.106190476190477</v>
      </c>
      <c r="C70" s="179">
        <v>37.497894736842106</v>
      </c>
      <c r="D70" s="179">
        <v>37.410952380952381</v>
      </c>
      <c r="E70" s="179">
        <v>37.485238095238088</v>
      </c>
      <c r="F70" s="179">
        <v>36.8552380952381</v>
      </c>
      <c r="G70" s="179" t="s">
        <v>23</v>
      </c>
      <c r="H70" s="179" t="s">
        <v>23</v>
      </c>
      <c r="I70" s="179" t="s">
        <v>23</v>
      </c>
      <c r="J70" s="179" t="s">
        <v>23</v>
      </c>
      <c r="K70" s="179" t="s">
        <v>23</v>
      </c>
      <c r="L70" s="179" t="s">
        <v>23</v>
      </c>
      <c r="M70" s="179" t="s">
        <v>23</v>
      </c>
      <c r="N70" s="179"/>
      <c r="O70" s="179">
        <f>AVERAGE(B70:D70)</f>
        <v>37.005012531328326</v>
      </c>
      <c r="P70" s="179" t="s">
        <v>23</v>
      </c>
      <c r="Q70" s="179" t="s">
        <v>23</v>
      </c>
      <c r="R70" s="179" t="s">
        <v>23</v>
      </c>
      <c r="S70" s="179"/>
      <c r="T70" s="179" t="s">
        <v>23</v>
      </c>
      <c r="U70" s="179" t="s">
        <v>23</v>
      </c>
    </row>
    <row r="71" spans="1:23" x14ac:dyDescent="0.2">
      <c r="A71" s="21" t="s">
        <v>292</v>
      </c>
      <c r="B71" s="20"/>
      <c r="C71" s="20"/>
      <c r="D71" s="20"/>
      <c r="E71" s="20"/>
      <c r="F71" s="20"/>
      <c r="G71" s="20"/>
      <c r="H71" s="20"/>
      <c r="I71" s="20"/>
      <c r="J71" s="20"/>
      <c r="K71" s="20"/>
      <c r="L71" s="20"/>
      <c r="M71" s="20"/>
      <c r="N71" s="20"/>
      <c r="O71" s="20"/>
      <c r="P71" s="20"/>
      <c r="Q71" s="20"/>
      <c r="R71" s="20"/>
      <c r="S71" s="20"/>
      <c r="T71" s="20"/>
      <c r="U71" s="20"/>
    </row>
    <row r="72" spans="1:23" x14ac:dyDescent="0.2">
      <c r="A72" s="21" t="s">
        <v>362</v>
      </c>
      <c r="B72" s="20"/>
      <c r="C72" s="20"/>
      <c r="D72" s="20"/>
      <c r="E72" s="20"/>
      <c r="F72" s="20"/>
      <c r="G72" s="20"/>
      <c r="H72" s="20"/>
      <c r="I72" s="20"/>
      <c r="J72" s="20"/>
      <c r="K72" s="20"/>
      <c r="L72" s="20"/>
      <c r="M72" s="20"/>
      <c r="N72" s="20"/>
      <c r="O72" s="20"/>
      <c r="P72" s="20"/>
      <c r="Q72" s="20"/>
      <c r="R72" s="20"/>
      <c r="S72" s="20"/>
      <c r="T72" s="22"/>
      <c r="U72" s="20"/>
    </row>
    <row r="73" spans="1:23" x14ac:dyDescent="0.2">
      <c r="A73" s="21" t="s">
        <v>319</v>
      </c>
      <c r="B73" s="20"/>
      <c r="C73" s="20"/>
      <c r="D73" s="20"/>
      <c r="E73" s="20"/>
      <c r="F73" s="20"/>
      <c r="G73" s="20"/>
      <c r="H73" s="20"/>
      <c r="I73" s="20"/>
      <c r="J73" s="20"/>
      <c r="K73" s="20"/>
      <c r="L73" s="20"/>
      <c r="M73" s="20"/>
      <c r="N73" s="20"/>
      <c r="O73" s="20"/>
      <c r="P73" s="20"/>
      <c r="Q73" s="20"/>
      <c r="R73" s="20"/>
      <c r="S73" s="20"/>
      <c r="T73" s="20"/>
      <c r="U73" s="20"/>
    </row>
    <row r="74" spans="1:23" x14ac:dyDescent="0.2">
      <c r="A74" s="9" t="s">
        <v>380</v>
      </c>
    </row>
    <row r="75" spans="1:23" x14ac:dyDescent="0.2">
      <c r="A75" s="9" t="s">
        <v>270</v>
      </c>
      <c r="H75" s="26"/>
    </row>
  </sheetData>
  <pageMargins left="0.75" right="0.75" top="1" bottom="1" header="0.5" footer="0.5"/>
  <pageSetup scale="64" orientation="landscape" r:id="rId1"/>
  <headerFooter alignWithMargins="0"/>
  <ignoredErrors>
    <ignoredError sqref="O34:T61 O62:R68 O69:P69 Q6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741BF-B41B-44A4-ADB4-4CFF23C1D6D9}">
  <sheetPr codeName="Sheet6"/>
  <dimension ref="A1:U78"/>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RowHeight="11.25" x14ac:dyDescent="0.2"/>
  <cols>
    <col min="1" max="12" width="9.140625" style="116" customWidth="1"/>
    <col min="13" max="13" width="9" style="116" customWidth="1"/>
    <col min="14" max="14" width="0.85546875" style="116" customWidth="1"/>
    <col min="15" max="18" width="9.140625" style="116" customWidth="1"/>
    <col min="19" max="19" width="0.85546875" style="116" customWidth="1"/>
    <col min="20" max="21" width="9.140625" style="116" customWidth="1"/>
    <col min="22" max="268" width="9.140625" style="116"/>
    <col min="269" max="269" width="9" style="116" customWidth="1"/>
    <col min="270" max="270" width="0" style="116" hidden="1" customWidth="1"/>
    <col min="271" max="274" width="9.140625" style="116"/>
    <col min="275" max="275" width="0" style="116" hidden="1" customWidth="1"/>
    <col min="276" max="524" width="9.140625" style="116"/>
    <col min="525" max="525" width="9" style="116" customWidth="1"/>
    <col min="526" max="526" width="0" style="116" hidden="1" customWidth="1"/>
    <col min="527" max="530" width="9.140625" style="116"/>
    <col min="531" max="531" width="0" style="116" hidden="1" customWidth="1"/>
    <col min="532" max="780" width="9.140625" style="116"/>
    <col min="781" max="781" width="9" style="116" customWidth="1"/>
    <col min="782" max="782" width="0" style="116" hidden="1" customWidth="1"/>
    <col min="783" max="786" width="9.140625" style="116"/>
    <col min="787" max="787" width="0" style="116" hidden="1" customWidth="1"/>
    <col min="788" max="1036" width="9.140625" style="116"/>
    <col min="1037" max="1037" width="9" style="116" customWidth="1"/>
    <col min="1038" max="1038" width="0" style="116" hidden="1" customWidth="1"/>
    <col min="1039" max="1042" width="9.140625" style="116"/>
    <col min="1043" max="1043" width="0" style="116" hidden="1" customWidth="1"/>
    <col min="1044" max="1292" width="9.140625" style="116"/>
    <col min="1293" max="1293" width="9" style="116" customWidth="1"/>
    <col min="1294" max="1294" width="0" style="116" hidden="1" customWidth="1"/>
    <col min="1295" max="1298" width="9.140625" style="116"/>
    <col min="1299" max="1299" width="0" style="116" hidden="1" customWidth="1"/>
    <col min="1300" max="1548" width="9.140625" style="116"/>
    <col min="1549" max="1549" width="9" style="116" customWidth="1"/>
    <col min="1550" max="1550" width="0" style="116" hidden="1" customWidth="1"/>
    <col min="1551" max="1554" width="9.140625" style="116"/>
    <col min="1555" max="1555" width="0" style="116" hidden="1" customWidth="1"/>
    <col min="1556" max="1804" width="9.140625" style="116"/>
    <col min="1805" max="1805" width="9" style="116" customWidth="1"/>
    <col min="1806" max="1806" width="0" style="116" hidden="1" customWidth="1"/>
    <col min="1807" max="1810" width="9.140625" style="116"/>
    <col min="1811" max="1811" width="0" style="116" hidden="1" customWidth="1"/>
    <col min="1812" max="2060" width="9.140625" style="116"/>
    <col min="2061" max="2061" width="9" style="116" customWidth="1"/>
    <col min="2062" max="2062" width="0" style="116" hidden="1" customWidth="1"/>
    <col min="2063" max="2066" width="9.140625" style="116"/>
    <col min="2067" max="2067" width="0" style="116" hidden="1" customWidth="1"/>
    <col min="2068" max="2316" width="9.140625" style="116"/>
    <col min="2317" max="2317" width="9" style="116" customWidth="1"/>
    <col min="2318" max="2318" width="0" style="116" hidden="1" customWidth="1"/>
    <col min="2319" max="2322" width="9.140625" style="116"/>
    <col min="2323" max="2323" width="0" style="116" hidden="1" customWidth="1"/>
    <col min="2324" max="2572" width="9.140625" style="116"/>
    <col min="2573" max="2573" width="9" style="116" customWidth="1"/>
    <col min="2574" max="2574" width="0" style="116" hidden="1" customWidth="1"/>
    <col min="2575" max="2578" width="9.140625" style="116"/>
    <col min="2579" max="2579" width="0" style="116" hidden="1" customWidth="1"/>
    <col min="2580" max="2828" width="9.140625" style="116"/>
    <col min="2829" max="2829" width="9" style="116" customWidth="1"/>
    <col min="2830" max="2830" width="0" style="116" hidden="1" customWidth="1"/>
    <col min="2831" max="2834" width="9.140625" style="116"/>
    <col min="2835" max="2835" width="0" style="116" hidden="1" customWidth="1"/>
    <col min="2836" max="3084" width="9.140625" style="116"/>
    <col min="3085" max="3085" width="9" style="116" customWidth="1"/>
    <col min="3086" max="3086" width="0" style="116" hidden="1" customWidth="1"/>
    <col min="3087" max="3090" width="9.140625" style="116"/>
    <col min="3091" max="3091" width="0" style="116" hidden="1" customWidth="1"/>
    <col min="3092" max="3340" width="9.140625" style="116"/>
    <col min="3341" max="3341" width="9" style="116" customWidth="1"/>
    <col min="3342" max="3342" width="0" style="116" hidden="1" customWidth="1"/>
    <col min="3343" max="3346" width="9.140625" style="116"/>
    <col min="3347" max="3347" width="0" style="116" hidden="1" customWidth="1"/>
    <col min="3348" max="3596" width="9.140625" style="116"/>
    <col min="3597" max="3597" width="9" style="116" customWidth="1"/>
    <col min="3598" max="3598" width="0" style="116" hidden="1" customWidth="1"/>
    <col min="3599" max="3602" width="9.140625" style="116"/>
    <col min="3603" max="3603" width="0" style="116" hidden="1" customWidth="1"/>
    <col min="3604" max="3852" width="9.140625" style="116"/>
    <col min="3853" max="3853" width="9" style="116" customWidth="1"/>
    <col min="3854" max="3854" width="0" style="116" hidden="1" customWidth="1"/>
    <col min="3855" max="3858" width="9.140625" style="116"/>
    <col min="3859" max="3859" width="0" style="116" hidden="1" customWidth="1"/>
    <col min="3860" max="4108" width="9.140625" style="116"/>
    <col min="4109" max="4109" width="9" style="116" customWidth="1"/>
    <col min="4110" max="4110" width="0" style="116" hidden="1" customWidth="1"/>
    <col min="4111" max="4114" width="9.140625" style="116"/>
    <col min="4115" max="4115" width="0" style="116" hidden="1" customWidth="1"/>
    <col min="4116" max="4364" width="9.140625" style="116"/>
    <col min="4365" max="4365" width="9" style="116" customWidth="1"/>
    <col min="4366" max="4366" width="0" style="116" hidden="1" customWidth="1"/>
    <col min="4367" max="4370" width="9.140625" style="116"/>
    <col min="4371" max="4371" width="0" style="116" hidden="1" customWidth="1"/>
    <col min="4372" max="4620" width="9.140625" style="116"/>
    <col min="4621" max="4621" width="9" style="116" customWidth="1"/>
    <col min="4622" max="4622" width="0" style="116" hidden="1" customWidth="1"/>
    <col min="4623" max="4626" width="9.140625" style="116"/>
    <col min="4627" max="4627" width="0" style="116" hidden="1" customWidth="1"/>
    <col min="4628" max="4876" width="9.140625" style="116"/>
    <col min="4877" max="4877" width="9" style="116" customWidth="1"/>
    <col min="4878" max="4878" width="0" style="116" hidden="1" customWidth="1"/>
    <col min="4879" max="4882" width="9.140625" style="116"/>
    <col min="4883" max="4883" width="0" style="116" hidden="1" customWidth="1"/>
    <col min="4884" max="5132" width="9.140625" style="116"/>
    <col min="5133" max="5133" width="9" style="116" customWidth="1"/>
    <col min="5134" max="5134" width="0" style="116" hidden="1" customWidth="1"/>
    <col min="5135" max="5138" width="9.140625" style="116"/>
    <col min="5139" max="5139" width="0" style="116" hidden="1" customWidth="1"/>
    <col min="5140" max="5388" width="9.140625" style="116"/>
    <col min="5389" max="5389" width="9" style="116" customWidth="1"/>
    <col min="5390" max="5390" width="0" style="116" hidden="1" customWidth="1"/>
    <col min="5391" max="5394" width="9.140625" style="116"/>
    <col min="5395" max="5395" width="0" style="116" hidden="1" customWidth="1"/>
    <col min="5396" max="5644" width="9.140625" style="116"/>
    <col min="5645" max="5645" width="9" style="116" customWidth="1"/>
    <col min="5646" max="5646" width="0" style="116" hidden="1" customWidth="1"/>
    <col min="5647" max="5650" width="9.140625" style="116"/>
    <col min="5651" max="5651" width="0" style="116" hidden="1" customWidth="1"/>
    <col min="5652" max="5900" width="9.140625" style="116"/>
    <col min="5901" max="5901" width="9" style="116" customWidth="1"/>
    <col min="5902" max="5902" width="0" style="116" hidden="1" customWidth="1"/>
    <col min="5903" max="5906" width="9.140625" style="116"/>
    <col min="5907" max="5907" width="0" style="116" hidden="1" customWidth="1"/>
    <col min="5908" max="6156" width="9.140625" style="116"/>
    <col min="6157" max="6157" width="9" style="116" customWidth="1"/>
    <col min="6158" max="6158" width="0" style="116" hidden="1" customWidth="1"/>
    <col min="6159" max="6162" width="9.140625" style="116"/>
    <col min="6163" max="6163" width="0" style="116" hidden="1" customWidth="1"/>
    <col min="6164" max="6412" width="9.140625" style="116"/>
    <col min="6413" max="6413" width="9" style="116" customWidth="1"/>
    <col min="6414" max="6414" width="0" style="116" hidden="1" customWidth="1"/>
    <col min="6415" max="6418" width="9.140625" style="116"/>
    <col min="6419" max="6419" width="0" style="116" hidden="1" customWidth="1"/>
    <col min="6420" max="6668" width="9.140625" style="116"/>
    <col min="6669" max="6669" width="9" style="116" customWidth="1"/>
    <col min="6670" max="6670" width="0" style="116" hidden="1" customWidth="1"/>
    <col min="6671" max="6674" width="9.140625" style="116"/>
    <col min="6675" max="6675" width="0" style="116" hidden="1" customWidth="1"/>
    <col min="6676" max="6924" width="9.140625" style="116"/>
    <col min="6925" max="6925" width="9" style="116" customWidth="1"/>
    <col min="6926" max="6926" width="0" style="116" hidden="1" customWidth="1"/>
    <col min="6927" max="6930" width="9.140625" style="116"/>
    <col min="6931" max="6931" width="0" style="116" hidden="1" customWidth="1"/>
    <col min="6932" max="7180" width="9.140625" style="116"/>
    <col min="7181" max="7181" width="9" style="116" customWidth="1"/>
    <col min="7182" max="7182" width="0" style="116" hidden="1" customWidth="1"/>
    <col min="7183" max="7186" width="9.140625" style="116"/>
    <col min="7187" max="7187" width="0" style="116" hidden="1" customWidth="1"/>
    <col min="7188" max="7436" width="9.140625" style="116"/>
    <col min="7437" max="7437" width="9" style="116" customWidth="1"/>
    <col min="7438" max="7438" width="0" style="116" hidden="1" customWidth="1"/>
    <col min="7439" max="7442" width="9.140625" style="116"/>
    <col min="7443" max="7443" width="0" style="116" hidden="1" customWidth="1"/>
    <col min="7444" max="7692" width="9.140625" style="116"/>
    <col min="7693" max="7693" width="9" style="116" customWidth="1"/>
    <col min="7694" max="7694" width="0" style="116" hidden="1" customWidth="1"/>
    <col min="7695" max="7698" width="9.140625" style="116"/>
    <col min="7699" max="7699" width="0" style="116" hidden="1" customWidth="1"/>
    <col min="7700" max="7948" width="9.140625" style="116"/>
    <col min="7949" max="7949" width="9" style="116" customWidth="1"/>
    <col min="7950" max="7950" width="0" style="116" hidden="1" customWidth="1"/>
    <col min="7951" max="7954" width="9.140625" style="116"/>
    <col min="7955" max="7955" width="0" style="116" hidden="1" customWidth="1"/>
    <col min="7956" max="8204" width="9.140625" style="116"/>
    <col min="8205" max="8205" width="9" style="116" customWidth="1"/>
    <col min="8206" max="8206" width="0" style="116" hidden="1" customWidth="1"/>
    <col min="8207" max="8210" width="9.140625" style="116"/>
    <col min="8211" max="8211" width="0" style="116" hidden="1" customWidth="1"/>
    <col min="8212" max="8460" width="9.140625" style="116"/>
    <col min="8461" max="8461" width="9" style="116" customWidth="1"/>
    <col min="8462" max="8462" width="0" style="116" hidden="1" customWidth="1"/>
    <col min="8463" max="8466" width="9.140625" style="116"/>
    <col min="8467" max="8467" width="0" style="116" hidden="1" customWidth="1"/>
    <col min="8468" max="8716" width="9.140625" style="116"/>
    <col min="8717" max="8717" width="9" style="116" customWidth="1"/>
    <col min="8718" max="8718" width="0" style="116" hidden="1" customWidth="1"/>
    <col min="8719" max="8722" width="9.140625" style="116"/>
    <col min="8723" max="8723" width="0" style="116" hidden="1" customWidth="1"/>
    <col min="8724" max="8972" width="9.140625" style="116"/>
    <col min="8973" max="8973" width="9" style="116" customWidth="1"/>
    <col min="8974" max="8974" width="0" style="116" hidden="1" customWidth="1"/>
    <col min="8975" max="8978" width="9.140625" style="116"/>
    <col min="8979" max="8979" width="0" style="116" hidden="1" customWidth="1"/>
    <col min="8980" max="9228" width="9.140625" style="116"/>
    <col min="9229" max="9229" width="9" style="116" customWidth="1"/>
    <col min="9230" max="9230" width="0" style="116" hidden="1" customWidth="1"/>
    <col min="9231" max="9234" width="9.140625" style="116"/>
    <col min="9235" max="9235" width="0" style="116" hidden="1" customWidth="1"/>
    <col min="9236" max="9484" width="9.140625" style="116"/>
    <col min="9485" max="9485" width="9" style="116" customWidth="1"/>
    <col min="9486" max="9486" width="0" style="116" hidden="1" customWidth="1"/>
    <col min="9487" max="9490" width="9.140625" style="116"/>
    <col min="9491" max="9491" width="0" style="116" hidden="1" customWidth="1"/>
    <col min="9492" max="9740" width="9.140625" style="116"/>
    <col min="9741" max="9741" width="9" style="116" customWidth="1"/>
    <col min="9742" max="9742" width="0" style="116" hidden="1" customWidth="1"/>
    <col min="9743" max="9746" width="9.140625" style="116"/>
    <col min="9747" max="9747" width="0" style="116" hidden="1" customWidth="1"/>
    <col min="9748" max="9996" width="9.140625" style="116"/>
    <col min="9997" max="9997" width="9" style="116" customWidth="1"/>
    <col min="9998" max="9998" width="0" style="116" hidden="1" customWidth="1"/>
    <col min="9999" max="10002" width="9.140625" style="116"/>
    <col min="10003" max="10003" width="0" style="116" hidden="1" customWidth="1"/>
    <col min="10004" max="10252" width="9.140625" style="116"/>
    <col min="10253" max="10253" width="9" style="116" customWidth="1"/>
    <col min="10254" max="10254" width="0" style="116" hidden="1" customWidth="1"/>
    <col min="10255" max="10258" width="9.140625" style="116"/>
    <col min="10259" max="10259" width="0" style="116" hidden="1" customWidth="1"/>
    <col min="10260" max="10508" width="9.140625" style="116"/>
    <col min="10509" max="10509" width="9" style="116" customWidth="1"/>
    <col min="10510" max="10510" width="0" style="116" hidden="1" customWidth="1"/>
    <col min="10511" max="10514" width="9.140625" style="116"/>
    <col min="10515" max="10515" width="0" style="116" hidden="1" customWidth="1"/>
    <col min="10516" max="10764" width="9.140625" style="116"/>
    <col min="10765" max="10765" width="9" style="116" customWidth="1"/>
    <col min="10766" max="10766" width="0" style="116" hidden="1" customWidth="1"/>
    <col min="10767" max="10770" width="9.140625" style="116"/>
    <col min="10771" max="10771" width="0" style="116" hidden="1" customWidth="1"/>
    <col min="10772" max="11020" width="9.140625" style="116"/>
    <col min="11021" max="11021" width="9" style="116" customWidth="1"/>
    <col min="11022" max="11022" width="0" style="116" hidden="1" customWidth="1"/>
    <col min="11023" max="11026" width="9.140625" style="116"/>
    <col min="11027" max="11027" width="0" style="116" hidden="1" customWidth="1"/>
    <col min="11028" max="11276" width="9.140625" style="116"/>
    <col min="11277" max="11277" width="9" style="116" customWidth="1"/>
    <col min="11278" max="11278" width="0" style="116" hidden="1" customWidth="1"/>
    <col min="11279" max="11282" width="9.140625" style="116"/>
    <col min="11283" max="11283" width="0" style="116" hidden="1" customWidth="1"/>
    <col min="11284" max="11532" width="9.140625" style="116"/>
    <col min="11533" max="11533" width="9" style="116" customWidth="1"/>
    <col min="11534" max="11534" width="0" style="116" hidden="1" customWidth="1"/>
    <col min="11535" max="11538" width="9.140625" style="116"/>
    <col min="11539" max="11539" width="0" style="116" hidden="1" customWidth="1"/>
    <col min="11540" max="11788" width="9.140625" style="116"/>
    <col min="11789" max="11789" width="9" style="116" customWidth="1"/>
    <col min="11790" max="11790" width="0" style="116" hidden="1" customWidth="1"/>
    <col min="11791" max="11794" width="9.140625" style="116"/>
    <col min="11795" max="11795" width="0" style="116" hidden="1" customWidth="1"/>
    <col min="11796" max="12044" width="9.140625" style="116"/>
    <col min="12045" max="12045" width="9" style="116" customWidth="1"/>
    <col min="12046" max="12046" width="0" style="116" hidden="1" customWidth="1"/>
    <col min="12047" max="12050" width="9.140625" style="116"/>
    <col min="12051" max="12051" width="0" style="116" hidden="1" customWidth="1"/>
    <col min="12052" max="12300" width="9.140625" style="116"/>
    <col min="12301" max="12301" width="9" style="116" customWidth="1"/>
    <col min="12302" max="12302" width="0" style="116" hidden="1" customWidth="1"/>
    <col min="12303" max="12306" width="9.140625" style="116"/>
    <col min="12307" max="12307" width="0" style="116" hidden="1" customWidth="1"/>
    <col min="12308" max="12556" width="9.140625" style="116"/>
    <col min="12557" max="12557" width="9" style="116" customWidth="1"/>
    <col min="12558" max="12558" width="0" style="116" hidden="1" customWidth="1"/>
    <col min="12559" max="12562" width="9.140625" style="116"/>
    <col min="12563" max="12563" width="0" style="116" hidden="1" customWidth="1"/>
    <col min="12564" max="12812" width="9.140625" style="116"/>
    <col min="12813" max="12813" width="9" style="116" customWidth="1"/>
    <col min="12814" max="12814" width="0" style="116" hidden="1" customWidth="1"/>
    <col min="12815" max="12818" width="9.140625" style="116"/>
    <col min="12819" max="12819" width="0" style="116" hidden="1" customWidth="1"/>
    <col min="12820" max="13068" width="9.140625" style="116"/>
    <col min="13069" max="13069" width="9" style="116" customWidth="1"/>
    <col min="13070" max="13070" width="0" style="116" hidden="1" customWidth="1"/>
    <col min="13071" max="13074" width="9.140625" style="116"/>
    <col min="13075" max="13075" width="0" style="116" hidden="1" customWidth="1"/>
    <col min="13076" max="13324" width="9.140625" style="116"/>
    <col min="13325" max="13325" width="9" style="116" customWidth="1"/>
    <col min="13326" max="13326" width="0" style="116" hidden="1" customWidth="1"/>
    <col min="13327" max="13330" width="9.140625" style="116"/>
    <col min="13331" max="13331" width="0" style="116" hidden="1" customWidth="1"/>
    <col min="13332" max="13580" width="9.140625" style="116"/>
    <col min="13581" max="13581" width="9" style="116" customWidth="1"/>
    <col min="13582" max="13582" width="0" style="116" hidden="1" customWidth="1"/>
    <col min="13583" max="13586" width="9.140625" style="116"/>
    <col min="13587" max="13587" width="0" style="116" hidden="1" customWidth="1"/>
    <col min="13588" max="13836" width="9.140625" style="116"/>
    <col min="13837" max="13837" width="9" style="116" customWidth="1"/>
    <col min="13838" max="13838" width="0" style="116" hidden="1" customWidth="1"/>
    <col min="13839" max="13842" width="9.140625" style="116"/>
    <col min="13843" max="13843" width="0" style="116" hidden="1" customWidth="1"/>
    <col min="13844" max="14092" width="9.140625" style="116"/>
    <col min="14093" max="14093" width="9" style="116" customWidth="1"/>
    <col min="14094" max="14094" width="0" style="116" hidden="1" customWidth="1"/>
    <col min="14095" max="14098" width="9.140625" style="116"/>
    <col min="14099" max="14099" width="0" style="116" hidden="1" customWidth="1"/>
    <col min="14100" max="14348" width="9.140625" style="116"/>
    <col min="14349" max="14349" width="9" style="116" customWidth="1"/>
    <col min="14350" max="14350" width="0" style="116" hidden="1" customWidth="1"/>
    <col min="14351" max="14354" width="9.140625" style="116"/>
    <col min="14355" max="14355" width="0" style="116" hidden="1" customWidth="1"/>
    <col min="14356" max="14604" width="9.140625" style="116"/>
    <col min="14605" max="14605" width="9" style="116" customWidth="1"/>
    <col min="14606" max="14606" width="0" style="116" hidden="1" customWidth="1"/>
    <col min="14607" max="14610" width="9.140625" style="116"/>
    <col min="14611" max="14611" width="0" style="116" hidden="1" customWidth="1"/>
    <col min="14612" max="14860" width="9.140625" style="116"/>
    <col min="14861" max="14861" width="9" style="116" customWidth="1"/>
    <col min="14862" max="14862" width="0" style="116" hidden="1" customWidth="1"/>
    <col min="14863" max="14866" width="9.140625" style="116"/>
    <col min="14867" max="14867" width="0" style="116" hidden="1" customWidth="1"/>
    <col min="14868" max="15116" width="9.140625" style="116"/>
    <col min="15117" max="15117" width="9" style="116" customWidth="1"/>
    <col min="15118" max="15118" width="0" style="116" hidden="1" customWidth="1"/>
    <col min="15119" max="15122" width="9.140625" style="116"/>
    <col min="15123" max="15123" width="0" style="116" hidden="1" customWidth="1"/>
    <col min="15124" max="15372" width="9.140625" style="116"/>
    <col min="15373" max="15373" width="9" style="116" customWidth="1"/>
    <col min="15374" max="15374" width="0" style="116" hidden="1" customWidth="1"/>
    <col min="15375" max="15378" width="9.140625" style="116"/>
    <col min="15379" max="15379" width="0" style="116" hidden="1" customWidth="1"/>
    <col min="15380" max="15628" width="9.140625" style="116"/>
    <col min="15629" max="15629" width="9" style="116" customWidth="1"/>
    <col min="15630" max="15630" width="0" style="116" hidden="1" customWidth="1"/>
    <col min="15631" max="15634" width="9.140625" style="116"/>
    <col min="15635" max="15635" width="0" style="116" hidden="1" customWidth="1"/>
    <col min="15636" max="15884" width="9.140625" style="116"/>
    <col min="15885" max="15885" width="9" style="116" customWidth="1"/>
    <col min="15886" max="15886" width="0" style="116" hidden="1" customWidth="1"/>
    <col min="15887" max="15890" width="9.140625" style="116"/>
    <col min="15891" max="15891" width="0" style="116" hidden="1" customWidth="1"/>
    <col min="15892" max="16140" width="9.140625" style="116"/>
    <col min="16141" max="16141" width="9" style="116" customWidth="1"/>
    <col min="16142" max="16142" width="0" style="116" hidden="1" customWidth="1"/>
    <col min="16143" max="16146" width="9.140625" style="116"/>
    <col min="16147" max="16147" width="0" style="116" hidden="1" customWidth="1"/>
    <col min="16148" max="16384" width="9.140625" style="116"/>
  </cols>
  <sheetData>
    <row r="1" spans="1:21" x14ac:dyDescent="0.2">
      <c r="A1" s="13" t="s">
        <v>343</v>
      </c>
      <c r="B1" s="115"/>
      <c r="C1" s="115"/>
      <c r="D1" s="115"/>
      <c r="E1" s="115"/>
      <c r="F1" s="115"/>
      <c r="G1" s="115"/>
      <c r="H1" s="115"/>
      <c r="I1" s="115"/>
      <c r="J1" s="115"/>
      <c r="K1" s="115"/>
      <c r="L1" s="115"/>
      <c r="M1" s="115"/>
      <c r="N1" s="115"/>
      <c r="O1" s="115"/>
      <c r="P1" s="115"/>
      <c r="Q1" s="115"/>
      <c r="R1" s="115"/>
      <c r="S1" s="115"/>
      <c r="T1" s="115"/>
      <c r="U1" s="115"/>
    </row>
    <row r="2" spans="1:21" x14ac:dyDescent="0.2">
      <c r="A2" s="115" t="s">
        <v>21</v>
      </c>
      <c r="B2" s="117" t="s">
        <v>20</v>
      </c>
      <c r="C2" s="117" t="s">
        <v>19</v>
      </c>
      <c r="D2" s="117" t="s">
        <v>18</v>
      </c>
      <c r="E2" s="117" t="s">
        <v>17</v>
      </c>
      <c r="F2" s="117" t="s">
        <v>16</v>
      </c>
      <c r="G2" s="117" t="s">
        <v>15</v>
      </c>
      <c r="H2" s="117" t="s">
        <v>14</v>
      </c>
      <c r="I2" s="117" t="s">
        <v>13</v>
      </c>
      <c r="J2" s="117" t="s">
        <v>12</v>
      </c>
      <c r="K2" s="117" t="s">
        <v>11</v>
      </c>
      <c r="L2" s="117" t="s">
        <v>10</v>
      </c>
      <c r="M2" s="117" t="s">
        <v>9</v>
      </c>
      <c r="N2" s="115"/>
      <c r="O2" s="117" t="s">
        <v>8</v>
      </c>
      <c r="P2" s="117" t="s">
        <v>7</v>
      </c>
      <c r="Q2" s="117" t="s">
        <v>6</v>
      </c>
      <c r="R2" s="117" t="s">
        <v>5</v>
      </c>
      <c r="S2" s="117"/>
      <c r="T2" s="117" t="s">
        <v>4</v>
      </c>
      <c r="U2" s="117" t="s">
        <v>3</v>
      </c>
    </row>
    <row r="3" spans="1:21" x14ac:dyDescent="0.2">
      <c r="A3" s="118" t="s">
        <v>2</v>
      </c>
      <c r="B3" s="119"/>
      <c r="C3" s="119"/>
      <c r="D3" s="119"/>
      <c r="E3" s="119"/>
      <c r="F3" s="119"/>
      <c r="G3" s="119"/>
      <c r="H3" s="119"/>
      <c r="I3" s="119"/>
      <c r="J3" s="119"/>
      <c r="K3" s="119"/>
      <c r="L3" s="119"/>
      <c r="M3" s="119"/>
      <c r="N3" s="119"/>
      <c r="O3" s="119"/>
      <c r="P3" s="119"/>
      <c r="Q3" s="119"/>
      <c r="R3" s="119"/>
      <c r="S3" s="119"/>
      <c r="T3" s="119"/>
      <c r="U3" s="119"/>
    </row>
    <row r="4" spans="1:21" x14ac:dyDescent="0.2">
      <c r="A4" s="136">
        <v>1960</v>
      </c>
      <c r="B4" s="156">
        <v>8.6</v>
      </c>
      <c r="C4" s="156">
        <v>8.6</v>
      </c>
      <c r="D4" s="156">
        <v>8.6</v>
      </c>
      <c r="E4" s="156">
        <v>8.6</v>
      </c>
      <c r="F4" s="156">
        <v>8.6</v>
      </c>
      <c r="G4" s="150">
        <v>8.6</v>
      </c>
      <c r="H4" s="150">
        <v>8.91</v>
      </c>
      <c r="I4" s="150">
        <v>9.15</v>
      </c>
      <c r="J4" s="150">
        <v>8.9499999999999993</v>
      </c>
      <c r="K4" s="150">
        <v>8.9499999999999993</v>
      </c>
      <c r="L4" s="150">
        <v>8.89</v>
      </c>
      <c r="M4" s="150">
        <v>8.8000000000000007</v>
      </c>
      <c r="N4" s="150"/>
      <c r="O4" s="150">
        <f>AVERAGE(B4:D4)</f>
        <v>8.6</v>
      </c>
      <c r="P4" s="150">
        <f t="shared" ref="P4:P28" si="0">AVERAGE(E4:G4)</f>
        <v>8.6</v>
      </c>
      <c r="Q4" s="150">
        <f t="shared" ref="Q4:Q28" si="1">AVERAGE(H4:J4)</f>
        <v>9.0033333333333339</v>
      </c>
      <c r="R4" s="150">
        <f t="shared" ref="R4:R28" si="2">AVERAGE(K4:M4)</f>
        <v>8.8800000000000008</v>
      </c>
      <c r="S4" s="150"/>
      <c r="T4" s="150">
        <f t="shared" ref="T4:T28" si="3">(B4+C4+D4+E4+F4+G4+H4+I4+J4+K4+L4+M4)/12</f>
        <v>8.7708333333333339</v>
      </c>
      <c r="U4" s="150" t="s">
        <v>23</v>
      </c>
    </row>
    <row r="5" spans="1:21" x14ac:dyDescent="0.2">
      <c r="A5" s="136">
        <v>1961</v>
      </c>
      <c r="B5" s="156">
        <v>8.74</v>
      </c>
      <c r="C5" s="156">
        <v>8.8000000000000007</v>
      </c>
      <c r="D5" s="156">
        <v>8.75</v>
      </c>
      <c r="E5" s="156">
        <v>8.6</v>
      </c>
      <c r="F5" s="156">
        <v>8.61</v>
      </c>
      <c r="G5" s="150">
        <v>8.75</v>
      </c>
      <c r="H5" s="150">
        <v>8.42</v>
      </c>
      <c r="I5" s="150">
        <v>8.4</v>
      </c>
      <c r="J5" s="150">
        <v>8.4</v>
      </c>
      <c r="K5" s="150">
        <v>8.4</v>
      </c>
      <c r="L5" s="150">
        <v>8.5299999999999994</v>
      </c>
      <c r="M5" s="150">
        <v>8.7200000000000006</v>
      </c>
      <c r="N5" s="150"/>
      <c r="O5" s="150">
        <f t="shared" ref="O5:O69" si="4">AVERAGE(B5:D5)</f>
        <v>8.7633333333333336</v>
      </c>
      <c r="P5" s="150">
        <f t="shared" si="0"/>
        <v>8.6533333333333342</v>
      </c>
      <c r="Q5" s="150">
        <f t="shared" si="1"/>
        <v>8.4066666666666663</v>
      </c>
      <c r="R5" s="150">
        <f t="shared" si="2"/>
        <v>8.5499999999999989</v>
      </c>
      <c r="S5" s="150"/>
      <c r="T5" s="150">
        <f t="shared" si="3"/>
        <v>8.5933333333333355</v>
      </c>
      <c r="U5" s="150">
        <f t="shared" ref="U5:U28" si="5">(K4+L4+M4+B5+C5+D5+E5+F5+G5+H5+I5+J5)/12</f>
        <v>8.6758333333333351</v>
      </c>
    </row>
    <row r="6" spans="1:21" x14ac:dyDescent="0.2">
      <c r="A6" s="136">
        <v>1962</v>
      </c>
      <c r="B6" s="156">
        <v>8.8000000000000007</v>
      </c>
      <c r="C6" s="156">
        <v>8.8000000000000007</v>
      </c>
      <c r="D6" s="156">
        <v>8.8000000000000007</v>
      </c>
      <c r="E6" s="156">
        <v>8.9600000000000009</v>
      </c>
      <c r="F6" s="156">
        <v>9</v>
      </c>
      <c r="G6" s="150">
        <v>9</v>
      </c>
      <c r="H6" s="150">
        <v>9</v>
      </c>
      <c r="I6" s="150">
        <v>9</v>
      </c>
      <c r="J6" s="150">
        <v>9</v>
      </c>
      <c r="K6" s="150">
        <v>9</v>
      </c>
      <c r="L6" s="150">
        <v>9</v>
      </c>
      <c r="M6" s="150">
        <v>9.02</v>
      </c>
      <c r="N6" s="150"/>
      <c r="O6" s="150">
        <f t="shared" si="4"/>
        <v>8.8000000000000007</v>
      </c>
      <c r="P6" s="150">
        <f t="shared" si="0"/>
        <v>8.9866666666666664</v>
      </c>
      <c r="Q6" s="150">
        <f t="shared" si="1"/>
        <v>9</v>
      </c>
      <c r="R6" s="150">
        <f t="shared" si="2"/>
        <v>9.0066666666666659</v>
      </c>
      <c r="S6" s="150"/>
      <c r="T6" s="150">
        <f t="shared" si="3"/>
        <v>8.9483333333333324</v>
      </c>
      <c r="U6" s="150">
        <f t="shared" si="5"/>
        <v>8.8341666666666665</v>
      </c>
    </row>
    <row r="7" spans="1:21" x14ac:dyDescent="0.2">
      <c r="A7" s="136">
        <v>1963</v>
      </c>
      <c r="B7" s="156">
        <v>9.2799999999999994</v>
      </c>
      <c r="C7" s="156">
        <v>9.1999999999999993</v>
      </c>
      <c r="D7" s="156">
        <v>9.1999999999999993</v>
      </c>
      <c r="E7" s="156">
        <v>9.4</v>
      </c>
      <c r="F7" s="156">
        <v>11.48</v>
      </c>
      <c r="G7" s="150">
        <v>12.86</v>
      </c>
      <c r="H7" s="150">
        <v>10.84</v>
      </c>
      <c r="I7" s="150">
        <v>9.68</v>
      </c>
      <c r="J7" s="150">
        <v>9.5</v>
      </c>
      <c r="K7" s="150">
        <v>10.09</v>
      </c>
      <c r="L7" s="150">
        <v>11.25</v>
      </c>
      <c r="M7" s="150">
        <v>11.25</v>
      </c>
      <c r="N7" s="150"/>
      <c r="O7" s="150">
        <f t="shared" si="4"/>
        <v>9.2266666666666648</v>
      </c>
      <c r="P7" s="150">
        <f t="shared" si="0"/>
        <v>11.246666666666668</v>
      </c>
      <c r="Q7" s="150">
        <f t="shared" si="1"/>
        <v>10.006666666666666</v>
      </c>
      <c r="R7" s="150">
        <f t="shared" si="2"/>
        <v>10.863333333333335</v>
      </c>
      <c r="S7" s="150"/>
      <c r="T7" s="150">
        <f t="shared" si="3"/>
        <v>10.335833333333333</v>
      </c>
      <c r="U7" s="150">
        <f t="shared" si="5"/>
        <v>9.8716666666666679</v>
      </c>
    </row>
    <row r="8" spans="1:21" x14ac:dyDescent="0.2">
      <c r="A8" s="136">
        <v>1964</v>
      </c>
      <c r="B8" s="156">
        <v>11.25</v>
      </c>
      <c r="C8" s="156">
        <v>11.05</v>
      </c>
      <c r="D8" s="156">
        <v>10.02</v>
      </c>
      <c r="E8" s="156">
        <v>9.9</v>
      </c>
      <c r="F8" s="156">
        <v>9.48</v>
      </c>
      <c r="G8" s="150">
        <v>8.89</v>
      </c>
      <c r="H8" s="150">
        <v>8.85</v>
      </c>
      <c r="I8" s="150">
        <v>8.7100000000000009</v>
      </c>
      <c r="J8" s="150">
        <v>8.6</v>
      </c>
      <c r="K8" s="150">
        <v>8.6</v>
      </c>
      <c r="L8" s="150">
        <v>8.6</v>
      </c>
      <c r="M8" s="150">
        <v>8.6</v>
      </c>
      <c r="N8" s="150"/>
      <c r="O8" s="150">
        <f t="shared" si="4"/>
        <v>10.773333333333333</v>
      </c>
      <c r="P8" s="150">
        <f t="shared" si="0"/>
        <v>9.4233333333333338</v>
      </c>
      <c r="Q8" s="150">
        <f t="shared" si="1"/>
        <v>8.7200000000000006</v>
      </c>
      <c r="R8" s="150">
        <f t="shared" si="2"/>
        <v>8.6</v>
      </c>
      <c r="S8" s="150"/>
      <c r="T8" s="150">
        <f t="shared" si="3"/>
        <v>9.3791666666666647</v>
      </c>
      <c r="U8" s="150">
        <f t="shared" si="5"/>
        <v>9.9450000000000003</v>
      </c>
    </row>
    <row r="9" spans="1:21" x14ac:dyDescent="0.2">
      <c r="A9" s="136">
        <v>1965</v>
      </c>
      <c r="B9" s="156">
        <v>9.15</v>
      </c>
      <c r="C9" s="156">
        <v>9.15</v>
      </c>
      <c r="D9" s="156">
        <v>9.15</v>
      </c>
      <c r="E9" s="156">
        <v>9.15</v>
      </c>
      <c r="F9" s="156">
        <v>9.15</v>
      </c>
      <c r="G9" s="150">
        <v>9.15</v>
      </c>
      <c r="H9" s="150">
        <v>9.15</v>
      </c>
      <c r="I9" s="150">
        <v>9.15</v>
      </c>
      <c r="J9" s="150">
        <v>9.15</v>
      </c>
      <c r="K9" s="150">
        <v>9.15</v>
      </c>
      <c r="L9" s="150">
        <v>9.15</v>
      </c>
      <c r="M9" s="150">
        <v>9.15</v>
      </c>
      <c r="N9" s="150"/>
      <c r="O9" s="150">
        <f t="shared" si="4"/>
        <v>9.15</v>
      </c>
      <c r="P9" s="150">
        <f t="shared" si="0"/>
        <v>9.15</v>
      </c>
      <c r="Q9" s="150">
        <f t="shared" si="1"/>
        <v>9.15</v>
      </c>
      <c r="R9" s="150">
        <f t="shared" si="2"/>
        <v>9.15</v>
      </c>
      <c r="S9" s="150"/>
      <c r="T9" s="150">
        <f t="shared" si="3"/>
        <v>9.1500000000000021</v>
      </c>
      <c r="U9" s="150">
        <f t="shared" si="5"/>
        <v>9.0125000000000011</v>
      </c>
    </row>
    <row r="10" spans="1:21" x14ac:dyDescent="0.2">
      <c r="A10" s="136">
        <v>1966</v>
      </c>
      <c r="B10" s="156">
        <v>9.15</v>
      </c>
      <c r="C10" s="156">
        <v>9.31</v>
      </c>
      <c r="D10" s="156">
        <v>9.41</v>
      </c>
      <c r="E10" s="156">
        <v>9.35</v>
      </c>
      <c r="F10" s="156">
        <v>9.35</v>
      </c>
      <c r="G10" s="150">
        <v>9.35</v>
      </c>
      <c r="H10" s="150">
        <v>9.35</v>
      </c>
      <c r="I10" s="150">
        <v>9.35</v>
      </c>
      <c r="J10" s="150">
        <v>9.35</v>
      </c>
      <c r="K10" s="150">
        <v>9.65</v>
      </c>
      <c r="L10" s="150">
        <v>9.8000000000000007</v>
      </c>
      <c r="M10" s="150">
        <v>9.8000000000000007</v>
      </c>
      <c r="N10" s="150"/>
      <c r="O10" s="150">
        <f t="shared" si="4"/>
        <v>9.2900000000000009</v>
      </c>
      <c r="P10" s="150">
        <f t="shared" si="0"/>
        <v>9.35</v>
      </c>
      <c r="Q10" s="150">
        <f t="shared" si="1"/>
        <v>9.35</v>
      </c>
      <c r="R10" s="150">
        <f t="shared" si="2"/>
        <v>9.7500000000000018</v>
      </c>
      <c r="S10" s="150"/>
      <c r="T10" s="150">
        <f t="shared" si="3"/>
        <v>9.4349999999999987</v>
      </c>
      <c r="U10" s="150">
        <f t="shared" si="5"/>
        <v>9.2849999999999984</v>
      </c>
    </row>
    <row r="11" spans="1:21" x14ac:dyDescent="0.2">
      <c r="A11" s="136">
        <v>1967</v>
      </c>
      <c r="B11" s="156">
        <v>9.65</v>
      </c>
      <c r="C11" s="156">
        <v>9.65</v>
      </c>
      <c r="D11" s="156">
        <v>9.65</v>
      </c>
      <c r="E11" s="156">
        <v>9.65</v>
      </c>
      <c r="F11" s="156">
        <v>9.65</v>
      </c>
      <c r="G11" s="150">
        <v>9.65</v>
      </c>
      <c r="H11" s="150">
        <v>9.75</v>
      </c>
      <c r="I11" s="150">
        <v>9.75</v>
      </c>
      <c r="J11" s="150">
        <v>9.75</v>
      </c>
      <c r="K11" s="150">
        <v>9.75</v>
      </c>
      <c r="L11" s="150">
        <v>9.75</v>
      </c>
      <c r="M11" s="150">
        <v>9.75</v>
      </c>
      <c r="N11" s="150"/>
      <c r="O11" s="150">
        <f t="shared" si="4"/>
        <v>9.65</v>
      </c>
      <c r="P11" s="150">
        <f t="shared" si="0"/>
        <v>9.65</v>
      </c>
      <c r="Q11" s="150">
        <f t="shared" si="1"/>
        <v>9.75</v>
      </c>
      <c r="R11" s="150">
        <f t="shared" si="2"/>
        <v>9.75</v>
      </c>
      <c r="S11" s="150"/>
      <c r="T11" s="150">
        <f t="shared" si="3"/>
        <v>9.7000000000000011</v>
      </c>
      <c r="U11" s="150">
        <f t="shared" si="5"/>
        <v>9.7000000000000011</v>
      </c>
    </row>
    <row r="12" spans="1:21" x14ac:dyDescent="0.2">
      <c r="A12" s="136">
        <v>1968</v>
      </c>
      <c r="B12" s="156">
        <v>9.85</v>
      </c>
      <c r="C12" s="156">
        <v>9.85</v>
      </c>
      <c r="D12" s="156">
        <v>10</v>
      </c>
      <c r="E12" s="156">
        <v>10</v>
      </c>
      <c r="F12" s="156">
        <v>10</v>
      </c>
      <c r="G12" s="150">
        <v>10</v>
      </c>
      <c r="H12" s="150">
        <v>10</v>
      </c>
      <c r="I12" s="150">
        <v>10</v>
      </c>
      <c r="J12" s="150">
        <v>9.99</v>
      </c>
      <c r="K12" s="150">
        <v>9.85</v>
      </c>
      <c r="L12" s="150">
        <v>9.85</v>
      </c>
      <c r="M12" s="150">
        <v>9.85</v>
      </c>
      <c r="N12" s="150"/>
      <c r="O12" s="150">
        <f t="shared" si="4"/>
        <v>9.9</v>
      </c>
      <c r="P12" s="150">
        <f t="shared" si="0"/>
        <v>10</v>
      </c>
      <c r="Q12" s="150">
        <f t="shared" si="1"/>
        <v>9.9966666666666679</v>
      </c>
      <c r="R12" s="150">
        <f t="shared" si="2"/>
        <v>9.85</v>
      </c>
      <c r="S12" s="150"/>
      <c r="T12" s="150">
        <f t="shared" si="3"/>
        <v>9.9366666666666656</v>
      </c>
      <c r="U12" s="150">
        <f t="shared" si="5"/>
        <v>9.9116666666666671</v>
      </c>
    </row>
    <row r="13" spans="1:21" x14ac:dyDescent="0.2">
      <c r="A13" s="136">
        <v>1969</v>
      </c>
      <c r="B13" s="156">
        <v>9.85</v>
      </c>
      <c r="C13" s="156">
        <v>9.85</v>
      </c>
      <c r="D13" s="156">
        <v>9.85</v>
      </c>
      <c r="E13" s="156">
        <v>10.1</v>
      </c>
      <c r="F13" s="156">
        <v>10.5</v>
      </c>
      <c r="G13" s="150">
        <v>10.49</v>
      </c>
      <c r="H13" s="150">
        <v>10.35</v>
      </c>
      <c r="I13" s="150">
        <v>10.35</v>
      </c>
      <c r="J13" s="150">
        <v>10.35</v>
      </c>
      <c r="K13" s="150">
        <v>10.35</v>
      </c>
      <c r="L13" s="150">
        <v>10.35</v>
      </c>
      <c r="M13" s="150">
        <v>10.35</v>
      </c>
      <c r="N13" s="150"/>
      <c r="O13" s="150">
        <f t="shared" si="4"/>
        <v>9.85</v>
      </c>
      <c r="P13" s="150">
        <f t="shared" si="0"/>
        <v>10.363333333333335</v>
      </c>
      <c r="Q13" s="150">
        <f t="shared" si="1"/>
        <v>10.35</v>
      </c>
      <c r="R13" s="150">
        <f t="shared" si="2"/>
        <v>10.35</v>
      </c>
      <c r="S13" s="150"/>
      <c r="T13" s="150">
        <f t="shared" si="3"/>
        <v>10.22833333333333</v>
      </c>
      <c r="U13" s="150">
        <f t="shared" si="5"/>
        <v>10.103333333333332</v>
      </c>
    </row>
    <row r="14" spans="1:21" x14ac:dyDescent="0.2">
      <c r="A14" s="136">
        <v>1970</v>
      </c>
      <c r="B14" s="156">
        <v>10.5</v>
      </c>
      <c r="C14" s="156">
        <v>10.58</v>
      </c>
      <c r="D14" s="156">
        <v>10.85</v>
      </c>
      <c r="E14" s="156">
        <v>10.85</v>
      </c>
      <c r="F14" s="156">
        <v>10.85</v>
      </c>
      <c r="G14" s="150">
        <v>11.2</v>
      </c>
      <c r="H14" s="150">
        <v>11.2</v>
      </c>
      <c r="I14" s="150">
        <v>11.2</v>
      </c>
      <c r="J14" s="150">
        <v>11.35</v>
      </c>
      <c r="K14" s="150">
        <v>11.45</v>
      </c>
      <c r="L14" s="150">
        <v>11.45</v>
      </c>
      <c r="M14" s="150">
        <v>11.45</v>
      </c>
      <c r="N14" s="150"/>
      <c r="O14" s="150">
        <f t="shared" si="4"/>
        <v>10.643333333333333</v>
      </c>
      <c r="P14" s="150">
        <f t="shared" si="0"/>
        <v>10.966666666666667</v>
      </c>
      <c r="Q14" s="150">
        <f t="shared" si="1"/>
        <v>11.25</v>
      </c>
      <c r="R14" s="150">
        <f t="shared" si="2"/>
        <v>11.449999999999998</v>
      </c>
      <c r="S14" s="150"/>
      <c r="T14" s="150">
        <f t="shared" si="3"/>
        <v>11.077500000000001</v>
      </c>
      <c r="U14" s="150">
        <f t="shared" si="5"/>
        <v>10.8025</v>
      </c>
    </row>
    <row r="15" spans="1:21" x14ac:dyDescent="0.2">
      <c r="A15" s="136">
        <v>1971</v>
      </c>
      <c r="B15" s="156">
        <v>11.52</v>
      </c>
      <c r="C15" s="156">
        <v>11.6</v>
      </c>
      <c r="D15" s="156">
        <v>11.6</v>
      </c>
      <c r="E15" s="156">
        <v>11.6</v>
      </c>
      <c r="F15" s="156">
        <v>11.6</v>
      </c>
      <c r="G15" s="150">
        <v>11.6</v>
      </c>
      <c r="H15" s="150">
        <v>11.6</v>
      </c>
      <c r="I15" s="150">
        <v>11.6</v>
      </c>
      <c r="J15" s="150">
        <v>11.6</v>
      </c>
      <c r="K15" s="150">
        <v>11.6</v>
      </c>
      <c r="L15" s="150">
        <v>11.6</v>
      </c>
      <c r="M15" s="150">
        <v>11.6</v>
      </c>
      <c r="N15" s="150"/>
      <c r="O15" s="150">
        <f t="shared" si="4"/>
        <v>11.573333333333332</v>
      </c>
      <c r="P15" s="150">
        <f t="shared" si="0"/>
        <v>11.6</v>
      </c>
      <c r="Q15" s="150">
        <f t="shared" si="1"/>
        <v>11.6</v>
      </c>
      <c r="R15" s="150">
        <f t="shared" si="2"/>
        <v>11.6</v>
      </c>
      <c r="S15" s="150"/>
      <c r="T15" s="150">
        <f t="shared" si="3"/>
        <v>11.593333333333332</v>
      </c>
      <c r="U15" s="150">
        <f t="shared" si="5"/>
        <v>11.555833333333331</v>
      </c>
    </row>
    <row r="16" spans="1:21" x14ac:dyDescent="0.2">
      <c r="A16" s="136">
        <v>1972</v>
      </c>
      <c r="B16" s="156">
        <v>11.69</v>
      </c>
      <c r="C16" s="156">
        <v>11.9</v>
      </c>
      <c r="D16" s="156">
        <v>11.9</v>
      </c>
      <c r="E16" s="156">
        <v>11.9</v>
      </c>
      <c r="F16" s="156">
        <v>11.9</v>
      </c>
      <c r="G16" s="150">
        <v>11.9</v>
      </c>
      <c r="H16" s="150">
        <v>11.9</v>
      </c>
      <c r="I16" s="150">
        <v>11.9</v>
      </c>
      <c r="J16" s="150">
        <v>11.9</v>
      </c>
      <c r="K16" s="150">
        <v>11.65</v>
      </c>
      <c r="L16" s="150">
        <v>11.65</v>
      </c>
      <c r="M16" s="150">
        <v>11.65</v>
      </c>
      <c r="N16" s="150"/>
      <c r="O16" s="150">
        <f t="shared" si="4"/>
        <v>11.83</v>
      </c>
      <c r="P16" s="150">
        <f t="shared" si="0"/>
        <v>11.9</v>
      </c>
      <c r="Q16" s="150">
        <f t="shared" si="1"/>
        <v>11.9</v>
      </c>
      <c r="R16" s="150">
        <f t="shared" si="2"/>
        <v>11.65</v>
      </c>
      <c r="S16" s="150"/>
      <c r="T16" s="150">
        <f t="shared" si="3"/>
        <v>11.820000000000002</v>
      </c>
      <c r="U16" s="150">
        <f t="shared" si="5"/>
        <v>11.807500000000003</v>
      </c>
    </row>
    <row r="17" spans="1:21" x14ac:dyDescent="0.2">
      <c r="A17" s="136">
        <v>1973</v>
      </c>
      <c r="B17" s="156">
        <v>11.65</v>
      </c>
      <c r="C17" s="156">
        <v>11.65</v>
      </c>
      <c r="D17" s="156">
        <v>11.55</v>
      </c>
      <c r="E17" s="156">
        <v>11.75</v>
      </c>
      <c r="F17" s="156">
        <v>11.87</v>
      </c>
      <c r="G17" s="150">
        <v>11.95</v>
      </c>
      <c r="H17" s="150">
        <v>11.95</v>
      </c>
      <c r="I17" s="150">
        <v>11.95</v>
      </c>
      <c r="J17" s="150">
        <v>12.99</v>
      </c>
      <c r="K17" s="150">
        <v>13.95</v>
      </c>
      <c r="L17" s="150">
        <v>13.69</v>
      </c>
      <c r="M17" s="150">
        <v>13.64</v>
      </c>
      <c r="N17" s="150"/>
      <c r="O17" s="150">
        <f t="shared" si="4"/>
        <v>11.616666666666667</v>
      </c>
      <c r="P17" s="150">
        <f t="shared" si="0"/>
        <v>11.856666666666664</v>
      </c>
      <c r="Q17" s="150">
        <f t="shared" si="1"/>
        <v>12.296666666666667</v>
      </c>
      <c r="R17" s="150">
        <f t="shared" si="2"/>
        <v>13.76</v>
      </c>
      <c r="S17" s="150"/>
      <c r="T17" s="150">
        <f t="shared" si="3"/>
        <v>12.382500000000002</v>
      </c>
      <c r="U17" s="150">
        <f t="shared" si="5"/>
        <v>11.855000000000002</v>
      </c>
    </row>
    <row r="18" spans="1:21" x14ac:dyDescent="0.2">
      <c r="A18" s="136">
        <v>1974</v>
      </c>
      <c r="B18" s="156">
        <v>14.64</v>
      </c>
      <c r="C18" s="156">
        <v>17.8</v>
      </c>
      <c r="D18" s="156">
        <v>20.18</v>
      </c>
      <c r="E18" s="156">
        <v>21.99</v>
      </c>
      <c r="F18" s="156">
        <v>26.65</v>
      </c>
      <c r="G18" s="150">
        <v>30.4</v>
      </c>
      <c r="H18" s="150">
        <v>32.15</v>
      </c>
      <c r="I18" s="150">
        <v>33.93</v>
      </c>
      <c r="J18" s="150">
        <v>36.19</v>
      </c>
      <c r="K18" s="150">
        <v>40.17</v>
      </c>
      <c r="L18" s="150">
        <v>54.68</v>
      </c>
      <c r="M18" s="150">
        <v>56.02</v>
      </c>
      <c r="N18" s="150"/>
      <c r="O18" s="150">
        <f t="shared" si="4"/>
        <v>17.54</v>
      </c>
      <c r="P18" s="150">
        <f t="shared" si="0"/>
        <v>26.346666666666664</v>
      </c>
      <c r="Q18" s="150">
        <f t="shared" si="1"/>
        <v>34.089999999999996</v>
      </c>
      <c r="R18" s="150">
        <f t="shared" si="2"/>
        <v>50.29</v>
      </c>
      <c r="S18" s="150"/>
      <c r="T18" s="150">
        <f t="shared" si="3"/>
        <v>32.06666666666667</v>
      </c>
      <c r="U18" s="150">
        <f t="shared" si="5"/>
        <v>22.93416666666667</v>
      </c>
    </row>
    <row r="19" spans="1:21" x14ac:dyDescent="0.2">
      <c r="A19" s="136">
        <v>1975</v>
      </c>
      <c r="B19" s="156">
        <v>46.69</v>
      </c>
      <c r="C19" s="156">
        <v>41.99</v>
      </c>
      <c r="D19" s="156">
        <v>33.880000000000003</v>
      </c>
      <c r="E19" s="156">
        <v>30.8</v>
      </c>
      <c r="F19" s="156">
        <v>25.33</v>
      </c>
      <c r="G19" s="150">
        <v>21.14</v>
      </c>
      <c r="H19" s="150">
        <v>22.17</v>
      </c>
      <c r="I19" s="150">
        <v>26.18</v>
      </c>
      <c r="J19" s="150">
        <v>25.35</v>
      </c>
      <c r="K19" s="150">
        <v>20.440000000000001</v>
      </c>
      <c r="L19" s="150">
        <v>18.98</v>
      </c>
      <c r="M19" s="150">
        <v>18.420000000000002</v>
      </c>
      <c r="N19" s="150"/>
      <c r="O19" s="150">
        <f t="shared" si="4"/>
        <v>40.853333333333332</v>
      </c>
      <c r="P19" s="150">
        <f t="shared" si="0"/>
        <v>25.756666666666664</v>
      </c>
      <c r="Q19" s="150">
        <f t="shared" si="1"/>
        <v>24.566666666666666</v>
      </c>
      <c r="R19" s="150">
        <f t="shared" si="2"/>
        <v>19.28</v>
      </c>
      <c r="S19" s="150"/>
      <c r="T19" s="150">
        <f t="shared" si="3"/>
        <v>27.614166666666673</v>
      </c>
      <c r="U19" s="150">
        <f t="shared" si="5"/>
        <v>35.366666666666667</v>
      </c>
    </row>
    <row r="20" spans="1:21" x14ac:dyDescent="0.2">
      <c r="A20" s="136">
        <v>1976</v>
      </c>
      <c r="B20" s="156">
        <v>18.3</v>
      </c>
      <c r="C20" s="156">
        <v>18.3</v>
      </c>
      <c r="D20" s="156">
        <v>18.3</v>
      </c>
      <c r="E20" s="156">
        <v>18.3</v>
      </c>
      <c r="F20" s="156">
        <v>18.68</v>
      </c>
      <c r="G20" s="150">
        <v>18.47</v>
      </c>
      <c r="H20" s="150">
        <v>18.760000000000002</v>
      </c>
      <c r="I20" s="150">
        <v>16.3</v>
      </c>
      <c r="J20" s="150">
        <v>14.45</v>
      </c>
      <c r="K20" s="150">
        <v>14.93</v>
      </c>
      <c r="L20" s="150">
        <v>14.28</v>
      </c>
      <c r="M20" s="150">
        <v>14.12</v>
      </c>
      <c r="N20" s="150"/>
      <c r="O20" s="150">
        <f t="shared" si="4"/>
        <v>18.3</v>
      </c>
      <c r="P20" s="150">
        <f t="shared" si="0"/>
        <v>18.483333333333334</v>
      </c>
      <c r="Q20" s="150">
        <f t="shared" si="1"/>
        <v>16.503333333333334</v>
      </c>
      <c r="R20" s="150">
        <f t="shared" si="2"/>
        <v>14.443333333333333</v>
      </c>
      <c r="S20" s="150"/>
      <c r="T20" s="150">
        <f t="shared" si="3"/>
        <v>16.932500000000001</v>
      </c>
      <c r="U20" s="150">
        <f t="shared" si="5"/>
        <v>18.141666666666666</v>
      </c>
    </row>
    <row r="21" spans="1:21" x14ac:dyDescent="0.2">
      <c r="A21" s="136">
        <v>1977</v>
      </c>
      <c r="B21" s="156">
        <v>14.26</v>
      </c>
      <c r="C21" s="156">
        <v>15.02</v>
      </c>
      <c r="D21" s="156">
        <v>15.15</v>
      </c>
      <c r="E21" s="156">
        <v>16.329999999999998</v>
      </c>
      <c r="F21" s="156">
        <v>15.68</v>
      </c>
      <c r="G21" s="150">
        <v>14.41</v>
      </c>
      <c r="H21" s="150">
        <v>13.62</v>
      </c>
      <c r="I21" s="150">
        <v>14.32</v>
      </c>
      <c r="J21" s="150">
        <v>14.28</v>
      </c>
      <c r="K21" s="150">
        <v>14.01</v>
      </c>
      <c r="L21" s="150">
        <v>16.27</v>
      </c>
      <c r="M21" s="150">
        <v>17.649999999999999</v>
      </c>
      <c r="N21" s="150"/>
      <c r="O21" s="150">
        <f t="shared" si="4"/>
        <v>14.81</v>
      </c>
      <c r="P21" s="150">
        <f t="shared" si="0"/>
        <v>15.473333333333334</v>
      </c>
      <c r="Q21" s="150">
        <f t="shared" si="1"/>
        <v>14.073333333333332</v>
      </c>
      <c r="R21" s="150">
        <f t="shared" si="2"/>
        <v>15.976666666666667</v>
      </c>
      <c r="S21" s="150"/>
      <c r="T21" s="150">
        <f t="shared" si="3"/>
        <v>15.083333333333334</v>
      </c>
      <c r="U21" s="150">
        <f t="shared" si="5"/>
        <v>14.700000000000001</v>
      </c>
    </row>
    <row r="22" spans="1:21" x14ac:dyDescent="0.2">
      <c r="A22" s="136">
        <v>1978</v>
      </c>
      <c r="B22" s="156">
        <v>17.940000000000001</v>
      </c>
      <c r="C22" s="156">
        <v>18.649999999999999</v>
      </c>
      <c r="D22" s="156">
        <v>18.649999999999999</v>
      </c>
      <c r="E22" s="156">
        <v>18.649999999999999</v>
      </c>
      <c r="F22" s="156">
        <v>18.649999999999999</v>
      </c>
      <c r="G22" s="150">
        <v>18.649999999999999</v>
      </c>
      <c r="H22" s="150">
        <v>18.649999999999999</v>
      </c>
      <c r="I22" s="150">
        <v>18.649999999999999</v>
      </c>
      <c r="J22" s="150">
        <v>18.649999999999999</v>
      </c>
      <c r="K22" s="150">
        <v>18.649999999999999</v>
      </c>
      <c r="L22" s="150">
        <v>18.940000000000001</v>
      </c>
      <c r="M22" s="150">
        <v>19.149999999999999</v>
      </c>
      <c r="N22" s="150"/>
      <c r="O22" s="150">
        <f t="shared" si="4"/>
        <v>18.413333333333334</v>
      </c>
      <c r="P22" s="150">
        <f t="shared" si="0"/>
        <v>18.649999999999999</v>
      </c>
      <c r="Q22" s="150">
        <f t="shared" si="1"/>
        <v>18.649999999999999</v>
      </c>
      <c r="R22" s="150">
        <f t="shared" si="2"/>
        <v>18.913333333333334</v>
      </c>
      <c r="S22" s="150"/>
      <c r="T22" s="150">
        <f t="shared" si="3"/>
        <v>18.65666666666667</v>
      </c>
      <c r="U22" s="150">
        <f t="shared" si="5"/>
        <v>17.922500000000003</v>
      </c>
    </row>
    <row r="23" spans="1:21" x14ac:dyDescent="0.2">
      <c r="A23" s="136">
        <v>1979</v>
      </c>
      <c r="B23" s="156">
        <v>19.149999999999999</v>
      </c>
      <c r="C23" s="156">
        <v>19.149999999999999</v>
      </c>
      <c r="D23" s="156">
        <v>19.149999999999999</v>
      </c>
      <c r="E23" s="156">
        <v>19.149999999999999</v>
      </c>
      <c r="F23" s="156">
        <v>19.149999999999999</v>
      </c>
      <c r="G23" s="150">
        <v>19.149999999999999</v>
      </c>
      <c r="H23" s="150">
        <v>19.149999999999999</v>
      </c>
      <c r="I23" s="150">
        <v>19.149999999999999</v>
      </c>
      <c r="J23" s="150">
        <v>19.149999999999999</v>
      </c>
      <c r="K23" s="150">
        <v>19.899999999999999</v>
      </c>
      <c r="L23" s="150">
        <v>20.76</v>
      </c>
      <c r="M23" s="150">
        <v>23.15</v>
      </c>
      <c r="N23" s="150"/>
      <c r="O23" s="150">
        <f t="shared" si="4"/>
        <v>19.149999999999999</v>
      </c>
      <c r="P23" s="150">
        <f t="shared" si="0"/>
        <v>19.149999999999999</v>
      </c>
      <c r="Q23" s="150">
        <f t="shared" si="1"/>
        <v>19.149999999999999</v>
      </c>
      <c r="R23" s="150">
        <f t="shared" si="2"/>
        <v>21.27</v>
      </c>
      <c r="S23" s="150"/>
      <c r="T23" s="150">
        <f t="shared" si="3"/>
        <v>19.680000000000003</v>
      </c>
      <c r="U23" s="150">
        <f t="shared" si="5"/>
        <v>19.090833333333336</v>
      </c>
    </row>
    <row r="24" spans="1:21" x14ac:dyDescent="0.2">
      <c r="A24" s="136">
        <v>1980</v>
      </c>
      <c r="B24" s="156">
        <v>25.02</v>
      </c>
      <c r="C24" s="156">
        <v>31.3</v>
      </c>
      <c r="D24" s="156">
        <v>29.81</v>
      </c>
      <c r="E24" s="156">
        <v>29.81</v>
      </c>
      <c r="F24" s="156">
        <v>37.9</v>
      </c>
      <c r="G24" s="150">
        <v>41.19</v>
      </c>
      <c r="H24" s="150">
        <v>38.04</v>
      </c>
      <c r="I24" s="150">
        <v>41.33</v>
      </c>
      <c r="J24" s="150">
        <v>44.14</v>
      </c>
      <c r="K24" s="150">
        <v>51.77</v>
      </c>
      <c r="L24" s="150">
        <v>49.37</v>
      </c>
      <c r="M24" s="150">
        <v>39.85</v>
      </c>
      <c r="N24" s="150"/>
      <c r="O24" s="150">
        <f t="shared" si="4"/>
        <v>28.709999999999997</v>
      </c>
      <c r="P24" s="150">
        <f t="shared" si="0"/>
        <v>36.299999999999997</v>
      </c>
      <c r="Q24" s="150">
        <f t="shared" si="1"/>
        <v>41.17</v>
      </c>
      <c r="R24" s="150">
        <f t="shared" si="2"/>
        <v>46.99666666666667</v>
      </c>
      <c r="S24" s="150"/>
      <c r="T24" s="150">
        <f t="shared" si="3"/>
        <v>38.294166666666662</v>
      </c>
      <c r="U24" s="150">
        <f t="shared" si="5"/>
        <v>31.862500000000001</v>
      </c>
    </row>
    <row r="25" spans="1:21" x14ac:dyDescent="0.2">
      <c r="A25" s="136">
        <v>1981</v>
      </c>
      <c r="B25" s="156">
        <v>38.299999999999997</v>
      </c>
      <c r="C25" s="156">
        <v>35.799999999999997</v>
      </c>
      <c r="D25" s="156">
        <v>32.4</v>
      </c>
      <c r="E25" s="156">
        <v>29.4</v>
      </c>
      <c r="F25" s="156">
        <v>26</v>
      </c>
      <c r="G25" s="150">
        <v>27</v>
      </c>
      <c r="H25" s="150">
        <v>26.4</v>
      </c>
      <c r="I25" s="150">
        <v>26.2</v>
      </c>
      <c r="J25" s="150">
        <v>23.7</v>
      </c>
      <c r="K25" s="150">
        <v>24.4</v>
      </c>
      <c r="L25" s="150">
        <v>24.4</v>
      </c>
      <c r="M25" s="150">
        <v>25.1</v>
      </c>
      <c r="N25" s="150"/>
      <c r="O25" s="150">
        <f t="shared" si="4"/>
        <v>35.5</v>
      </c>
      <c r="P25" s="150">
        <f t="shared" si="0"/>
        <v>27.466666666666669</v>
      </c>
      <c r="Q25" s="150">
        <f t="shared" si="1"/>
        <v>25.433333333333334</v>
      </c>
      <c r="R25" s="150">
        <f t="shared" si="2"/>
        <v>24.633333333333336</v>
      </c>
      <c r="S25" s="150"/>
      <c r="T25" s="150">
        <f t="shared" si="3"/>
        <v>28.258333333333329</v>
      </c>
      <c r="U25" s="150">
        <f t="shared" si="5"/>
        <v>33.849166666666669</v>
      </c>
    </row>
    <row r="26" spans="1:21" x14ac:dyDescent="0.2">
      <c r="A26" s="136">
        <v>1982</v>
      </c>
      <c r="B26" s="156">
        <v>27.5</v>
      </c>
      <c r="C26" s="156">
        <v>27.5</v>
      </c>
      <c r="D26" s="156">
        <v>27.5</v>
      </c>
      <c r="E26" s="156">
        <v>27.5</v>
      </c>
      <c r="F26" s="156">
        <v>26.8</v>
      </c>
      <c r="G26" s="150">
        <v>26</v>
      </c>
      <c r="H26" s="150">
        <v>27</v>
      </c>
      <c r="I26" s="150">
        <v>28.6</v>
      </c>
      <c r="J26" s="150">
        <v>29</v>
      </c>
      <c r="K26" s="150">
        <v>28</v>
      </c>
      <c r="L26" s="150">
        <v>28</v>
      </c>
      <c r="M26" s="150">
        <v>28</v>
      </c>
      <c r="N26" s="150"/>
      <c r="O26" s="150">
        <f t="shared" si="4"/>
        <v>27.5</v>
      </c>
      <c r="P26" s="150">
        <f t="shared" si="0"/>
        <v>26.766666666666666</v>
      </c>
      <c r="Q26" s="150">
        <f t="shared" si="1"/>
        <v>28.2</v>
      </c>
      <c r="R26" s="150">
        <f t="shared" si="2"/>
        <v>28</v>
      </c>
      <c r="S26" s="150"/>
      <c r="T26" s="150">
        <f t="shared" si="3"/>
        <v>27.616666666666664</v>
      </c>
      <c r="U26" s="150">
        <f t="shared" si="5"/>
        <v>26.775000000000006</v>
      </c>
    </row>
    <row r="27" spans="1:21" x14ac:dyDescent="0.2">
      <c r="A27" s="136">
        <v>1983</v>
      </c>
      <c r="B27" s="156">
        <v>24</v>
      </c>
      <c r="C27" s="156">
        <v>24</v>
      </c>
      <c r="D27" s="156">
        <v>25.6</v>
      </c>
      <c r="E27" s="156">
        <v>26</v>
      </c>
      <c r="F27" s="156">
        <v>26.5</v>
      </c>
      <c r="G27" s="150">
        <v>26.5</v>
      </c>
      <c r="H27" s="150">
        <v>26.88</v>
      </c>
      <c r="I27" s="150">
        <v>27</v>
      </c>
      <c r="J27" s="150">
        <v>27</v>
      </c>
      <c r="K27" s="150">
        <v>26.69</v>
      </c>
      <c r="L27" s="150">
        <v>26.5</v>
      </c>
      <c r="M27" s="150">
        <v>26.5</v>
      </c>
      <c r="N27" s="150"/>
      <c r="O27" s="150">
        <f t="shared" si="4"/>
        <v>24.533333333333331</v>
      </c>
      <c r="P27" s="150">
        <f t="shared" si="0"/>
        <v>26.333333333333332</v>
      </c>
      <c r="Q27" s="150">
        <f t="shared" si="1"/>
        <v>26.959999999999997</v>
      </c>
      <c r="R27" s="150">
        <f t="shared" si="2"/>
        <v>26.563333333333333</v>
      </c>
      <c r="S27" s="150"/>
      <c r="T27" s="150">
        <f t="shared" si="3"/>
        <v>26.0975</v>
      </c>
      <c r="U27" s="150">
        <f t="shared" si="5"/>
        <v>26.456666666666667</v>
      </c>
    </row>
    <row r="28" spans="1:21" x14ac:dyDescent="0.2">
      <c r="A28" s="136">
        <v>1984</v>
      </c>
      <c r="B28" s="156">
        <v>26.85</v>
      </c>
      <c r="C28" s="156">
        <v>26.5</v>
      </c>
      <c r="D28" s="156">
        <v>26.5</v>
      </c>
      <c r="E28" s="156">
        <v>26.5</v>
      </c>
      <c r="F28" s="156">
        <v>26.5</v>
      </c>
      <c r="G28" s="150">
        <v>26.25</v>
      </c>
      <c r="H28" s="150">
        <v>25.75</v>
      </c>
      <c r="I28" s="150">
        <v>25.31</v>
      </c>
      <c r="J28" s="150">
        <v>25</v>
      </c>
      <c r="K28" s="150">
        <v>24.6</v>
      </c>
      <c r="L28" s="150">
        <v>24.12</v>
      </c>
      <c r="M28" s="150">
        <v>24</v>
      </c>
      <c r="N28" s="150"/>
      <c r="O28" s="150">
        <f t="shared" si="4"/>
        <v>26.616666666666664</v>
      </c>
      <c r="P28" s="150">
        <f t="shared" si="0"/>
        <v>26.416666666666668</v>
      </c>
      <c r="Q28" s="150">
        <f t="shared" si="1"/>
        <v>25.353333333333335</v>
      </c>
      <c r="R28" s="150">
        <f t="shared" si="2"/>
        <v>24.24</v>
      </c>
      <c r="S28" s="150"/>
      <c r="T28" s="150">
        <f t="shared" si="3"/>
        <v>25.656666666666666</v>
      </c>
      <c r="U28" s="150">
        <f t="shared" si="5"/>
        <v>26.237499999999997</v>
      </c>
    </row>
    <row r="29" spans="1:21" x14ac:dyDescent="0.2">
      <c r="A29" s="136">
        <v>1985</v>
      </c>
      <c r="B29" s="156">
        <v>23.5</v>
      </c>
      <c r="C29" s="156">
        <v>23.42</v>
      </c>
      <c r="D29" s="156">
        <v>23</v>
      </c>
      <c r="E29" s="156">
        <v>23.12</v>
      </c>
      <c r="F29" s="156">
        <v>23.55</v>
      </c>
      <c r="G29" s="150">
        <v>23.12</v>
      </c>
      <c r="H29" s="150">
        <v>23.25</v>
      </c>
      <c r="I29" s="150">
        <v>23.5</v>
      </c>
      <c r="J29" s="150">
        <v>23.44</v>
      </c>
      <c r="K29" s="150">
        <v>23.13</v>
      </c>
      <c r="L29" s="150">
        <v>22.5</v>
      </c>
      <c r="M29" s="150">
        <v>22.62</v>
      </c>
      <c r="N29" s="150"/>
      <c r="O29" s="150">
        <f t="shared" si="4"/>
        <v>23.306666666666668</v>
      </c>
      <c r="P29" s="150">
        <f>AVERAGE(E29:G29)</f>
        <v>23.263333333333335</v>
      </c>
      <c r="Q29" s="150">
        <v>23.4</v>
      </c>
      <c r="R29" s="150">
        <v>22.75</v>
      </c>
      <c r="S29" s="150"/>
      <c r="T29" s="150">
        <f>(B29+C29+D29+E29+F29+G29+H29+I29+J29+K29+L29+M29)/12</f>
        <v>23.179166666666664</v>
      </c>
      <c r="U29" s="150">
        <v>23.55</v>
      </c>
    </row>
    <row r="30" spans="1:21" x14ac:dyDescent="0.2">
      <c r="A30" s="136">
        <v>1986</v>
      </c>
      <c r="B30" s="156">
        <v>23.45</v>
      </c>
      <c r="C30" s="156">
        <v>23.31</v>
      </c>
      <c r="D30" s="156">
        <v>23.25</v>
      </c>
      <c r="E30" s="156">
        <v>23.5</v>
      </c>
      <c r="F30" s="156">
        <v>23.3</v>
      </c>
      <c r="G30" s="150">
        <v>23</v>
      </c>
      <c r="H30" s="150">
        <v>23.25</v>
      </c>
      <c r="I30" s="150">
        <v>24.1</v>
      </c>
      <c r="J30" s="150">
        <v>24.19</v>
      </c>
      <c r="K30" s="150">
        <v>23.5</v>
      </c>
      <c r="L30" s="150">
        <v>22.81</v>
      </c>
      <c r="M30" s="150">
        <v>22.88</v>
      </c>
      <c r="N30" s="150"/>
      <c r="O30" s="150">
        <f t="shared" si="4"/>
        <v>23.336666666666662</v>
      </c>
      <c r="P30" s="150">
        <f>AVERAGE(E30:G30)</f>
        <v>23.266666666666666</v>
      </c>
      <c r="Q30" s="150">
        <f>AVERAGE(H30:J30)</f>
        <v>23.846666666666668</v>
      </c>
      <c r="R30" s="150">
        <f>AVERAGE(K30:M30)</f>
        <v>23.063333333333333</v>
      </c>
      <c r="S30" s="150"/>
      <c r="T30" s="150">
        <f>(B30+C30+D30+E30+F30+G30+H30+I30+J30+K30+L30+M30)/12</f>
        <v>23.37833333333333</v>
      </c>
      <c r="U30" s="150">
        <f>(K29+L29+M29+B30+C30+D30+E30+F30+G30+H30+I30+J30)/12</f>
        <v>23.3</v>
      </c>
    </row>
    <row r="31" spans="1:21" x14ac:dyDescent="0.2">
      <c r="A31" s="136">
        <v>1987</v>
      </c>
      <c r="B31" s="156">
        <v>23.3</v>
      </c>
      <c r="C31" s="156">
        <v>23.5</v>
      </c>
      <c r="D31" s="156">
        <v>23.5</v>
      </c>
      <c r="E31" s="156">
        <v>23.5</v>
      </c>
      <c r="F31" s="156">
        <v>24.15</v>
      </c>
      <c r="G31" s="150">
        <v>24.31</v>
      </c>
      <c r="H31" s="150">
        <v>24.5</v>
      </c>
      <c r="I31" s="150">
        <v>24.5</v>
      </c>
      <c r="J31" s="150">
        <v>24</v>
      </c>
      <c r="K31" s="150">
        <v>22.85</v>
      </c>
      <c r="L31" s="150">
        <v>22.5</v>
      </c>
      <c r="M31" s="150">
        <v>22.55</v>
      </c>
      <c r="N31" s="150"/>
      <c r="O31" s="150">
        <f t="shared" si="4"/>
        <v>23.433333333333334</v>
      </c>
      <c r="P31" s="150">
        <f>AVERAGE(E31:G31)</f>
        <v>23.986666666666665</v>
      </c>
      <c r="Q31" s="150">
        <f>AVERAGE(H31:J31)</f>
        <v>24.333333333333332</v>
      </c>
      <c r="R31" s="150">
        <f>AVERAGE(K31:M31)</f>
        <v>22.633333333333336</v>
      </c>
      <c r="S31" s="150"/>
      <c r="T31" s="150">
        <f>(B31+C31+D31+E31+F31+G31+H31+I31+J31+K31+L31+M31)/12</f>
        <v>23.596666666666668</v>
      </c>
      <c r="U31" s="150">
        <f>(K30+L30+M30+B31+C31+D31+E31+F31+G31+H31+I31+J31)/12</f>
        <v>23.704166666666669</v>
      </c>
    </row>
    <row r="32" spans="1:21" x14ac:dyDescent="0.2">
      <c r="A32" s="136">
        <v>1988</v>
      </c>
      <c r="B32" s="156">
        <v>22.75</v>
      </c>
      <c r="C32" s="156">
        <v>22.75</v>
      </c>
      <c r="D32" s="156">
        <v>22.75</v>
      </c>
      <c r="E32" s="156">
        <v>23.45</v>
      </c>
      <c r="F32" s="156">
        <v>24.19</v>
      </c>
      <c r="G32" s="150">
        <v>25.25</v>
      </c>
      <c r="H32" s="150">
        <v>27.1</v>
      </c>
      <c r="I32" s="150">
        <v>27.75</v>
      </c>
      <c r="J32" s="150">
        <v>27.5</v>
      </c>
      <c r="K32" s="150">
        <v>27.25</v>
      </c>
      <c r="L32" s="150">
        <v>26.75</v>
      </c>
      <c r="M32" s="150">
        <v>27.8</v>
      </c>
      <c r="N32" s="150"/>
      <c r="O32" s="150">
        <f t="shared" si="4"/>
        <v>22.75</v>
      </c>
      <c r="P32" s="150">
        <f>AVERAGE(E32:G32)</f>
        <v>24.296666666666667</v>
      </c>
      <c r="Q32" s="150">
        <f>AVERAGE(H32:J32)</f>
        <v>27.45</v>
      </c>
      <c r="R32" s="150">
        <f>AVERAGE(K32:M32)</f>
        <v>27.266666666666666</v>
      </c>
      <c r="S32" s="150"/>
      <c r="T32" s="150">
        <f>(B32+C32+D32+E32+F32+G32+H32+I32+J32+K32+L32+M32)/12</f>
        <v>25.440833333333334</v>
      </c>
      <c r="U32" s="150">
        <f>(K31+L31+M31+B32+C32+D32+E32+F32+G32+H32+I32+J32)/12</f>
        <v>24.282499999999999</v>
      </c>
    </row>
    <row r="33" spans="1:21" x14ac:dyDescent="0.2">
      <c r="A33" s="136">
        <v>1989</v>
      </c>
      <c r="B33" s="156">
        <v>28.75</v>
      </c>
      <c r="C33" s="156">
        <v>29</v>
      </c>
      <c r="D33" s="156">
        <v>29.5</v>
      </c>
      <c r="E33" s="156">
        <v>29.5</v>
      </c>
      <c r="F33" s="156">
        <v>29.5</v>
      </c>
      <c r="G33" s="150">
        <v>29.3</v>
      </c>
      <c r="H33" s="150">
        <v>28.81</v>
      </c>
      <c r="I33" s="150">
        <v>28.76</v>
      </c>
      <c r="J33" s="150">
        <v>28.45</v>
      </c>
      <c r="K33" s="150">
        <v>27.63</v>
      </c>
      <c r="L33" s="150">
        <v>29</v>
      </c>
      <c r="M33" s="150">
        <v>30.5</v>
      </c>
      <c r="N33" s="150"/>
      <c r="O33" s="150">
        <f t="shared" si="4"/>
        <v>29.083333333333332</v>
      </c>
      <c r="P33" s="150">
        <f>AVERAGE(E33:G33)</f>
        <v>29.433333333333334</v>
      </c>
      <c r="Q33" s="150">
        <f>AVERAGE(H33:J33)</f>
        <v>28.673333333333332</v>
      </c>
      <c r="R33" s="150">
        <f>AVERAGE(K33:M33)</f>
        <v>29.043333333333333</v>
      </c>
      <c r="S33" s="150"/>
      <c r="T33" s="150">
        <f>(B33+C33+D33+E33+F33+G33+H33+I33+J33+K33+L33+M33)/12</f>
        <v>29.058333333333334</v>
      </c>
      <c r="U33" s="150">
        <f>(K32+L32+M32+B33+C33+D33+E33+F33+G33+H33+I33+J33)/12</f>
        <v>28.614166666666666</v>
      </c>
    </row>
    <row r="34" spans="1:21" x14ac:dyDescent="0.2">
      <c r="A34" s="136">
        <v>1990</v>
      </c>
      <c r="B34" s="156">
        <v>30.5</v>
      </c>
      <c r="C34" s="156">
        <v>30.5</v>
      </c>
      <c r="D34" s="156">
        <v>30.5</v>
      </c>
      <c r="E34" s="156">
        <v>30.5</v>
      </c>
      <c r="F34" s="156">
        <v>30.5</v>
      </c>
      <c r="G34" s="150">
        <v>30.5</v>
      </c>
      <c r="H34" s="150">
        <v>30.5</v>
      </c>
      <c r="I34" s="150">
        <v>30.5</v>
      </c>
      <c r="J34" s="150">
        <v>30.5</v>
      </c>
      <c r="K34" s="150">
        <v>29.13</v>
      </c>
      <c r="L34" s="150">
        <v>28.6</v>
      </c>
      <c r="M34" s="150">
        <v>27.38</v>
      </c>
      <c r="N34" s="150"/>
      <c r="O34" s="150">
        <f t="shared" si="4"/>
        <v>30.5</v>
      </c>
      <c r="P34" s="150">
        <f t="shared" ref="P34:P61" si="6">AVERAGE(E34:G34)</f>
        <v>30.5</v>
      </c>
      <c r="Q34" s="150">
        <f t="shared" ref="Q34:Q61" si="7">AVERAGE(H34:J34)</f>
        <v>30.5</v>
      </c>
      <c r="R34" s="150">
        <f t="shared" ref="R34:R61" si="8">AVERAGE(K34:M34)</f>
        <v>28.37</v>
      </c>
      <c r="S34" s="150"/>
      <c r="T34" s="150">
        <f t="shared" ref="T34:T43" si="9">AVERAGE(B34:M34)</f>
        <v>29.967500000000001</v>
      </c>
      <c r="U34" s="150">
        <v>30.14</v>
      </c>
    </row>
    <row r="35" spans="1:21" x14ac:dyDescent="0.2">
      <c r="A35" s="136">
        <v>1991</v>
      </c>
      <c r="B35" s="156">
        <v>26.88</v>
      </c>
      <c r="C35" s="156">
        <v>26.5</v>
      </c>
      <c r="D35" s="156">
        <v>26.5</v>
      </c>
      <c r="E35" s="156">
        <v>26.13</v>
      </c>
      <c r="F35" s="156">
        <v>26</v>
      </c>
      <c r="G35" s="150">
        <v>25.75</v>
      </c>
      <c r="H35" s="150">
        <v>25.5</v>
      </c>
      <c r="I35" s="150">
        <v>25.5</v>
      </c>
      <c r="J35" s="150">
        <v>25</v>
      </c>
      <c r="K35" s="150">
        <v>24.94</v>
      </c>
      <c r="L35" s="150">
        <v>24.6</v>
      </c>
      <c r="M35" s="150">
        <v>24.5</v>
      </c>
      <c r="N35" s="150"/>
      <c r="O35" s="150">
        <f t="shared" si="4"/>
        <v>26.626666666666665</v>
      </c>
      <c r="P35" s="150">
        <f t="shared" si="6"/>
        <v>25.959999999999997</v>
      </c>
      <c r="Q35" s="150">
        <f t="shared" si="7"/>
        <v>25.333333333333332</v>
      </c>
      <c r="R35" s="150">
        <f t="shared" si="8"/>
        <v>24.680000000000003</v>
      </c>
      <c r="S35" s="150"/>
      <c r="T35" s="150">
        <f t="shared" si="9"/>
        <v>25.650000000000002</v>
      </c>
      <c r="U35" s="150">
        <f t="shared" ref="U35:U43" si="10">(+R34+O35+P35+Q35)/4</f>
        <v>26.572499999999998</v>
      </c>
    </row>
    <row r="36" spans="1:21" x14ac:dyDescent="0.2">
      <c r="A36" s="136">
        <v>1992</v>
      </c>
      <c r="B36" s="156">
        <v>25.4</v>
      </c>
      <c r="C36" s="156">
        <v>26.5</v>
      </c>
      <c r="D36" s="156">
        <v>26.5</v>
      </c>
      <c r="E36" s="156">
        <v>26.5</v>
      </c>
      <c r="F36" s="156">
        <v>26.4</v>
      </c>
      <c r="G36" s="150">
        <v>26</v>
      </c>
      <c r="H36" s="150">
        <v>25</v>
      </c>
      <c r="I36" s="150">
        <v>25</v>
      </c>
      <c r="J36" s="150">
        <v>25</v>
      </c>
      <c r="K36" s="150">
        <v>24.9</v>
      </c>
      <c r="L36" s="150">
        <v>24.13</v>
      </c>
      <c r="M36" s="150">
        <v>23.9</v>
      </c>
      <c r="N36" s="150"/>
      <c r="O36" s="150">
        <f t="shared" si="4"/>
        <v>26.133333333333336</v>
      </c>
      <c r="P36" s="150">
        <f t="shared" si="6"/>
        <v>26.3</v>
      </c>
      <c r="Q36" s="150">
        <f t="shared" si="7"/>
        <v>25</v>
      </c>
      <c r="R36" s="150">
        <f t="shared" si="8"/>
        <v>24.310000000000002</v>
      </c>
      <c r="S36" s="150"/>
      <c r="T36" s="150">
        <f t="shared" si="9"/>
        <v>25.435833333333331</v>
      </c>
      <c r="U36" s="150">
        <f t="shared" si="10"/>
        <v>25.528333333333336</v>
      </c>
    </row>
    <row r="37" spans="1:21" x14ac:dyDescent="0.2">
      <c r="A37" s="136">
        <v>1993</v>
      </c>
      <c r="B37" s="156">
        <v>23.25</v>
      </c>
      <c r="C37" s="156">
        <v>23</v>
      </c>
      <c r="D37" s="156">
        <v>23</v>
      </c>
      <c r="E37" s="156">
        <v>23.5</v>
      </c>
      <c r="F37" s="156">
        <v>23.5</v>
      </c>
      <c r="G37" s="150">
        <v>23.5</v>
      </c>
      <c r="H37" s="150">
        <v>25.5</v>
      </c>
      <c r="I37" s="150">
        <v>27.75</v>
      </c>
      <c r="J37" s="150">
        <v>27.5</v>
      </c>
      <c r="K37" s="150">
        <v>27.5</v>
      </c>
      <c r="L37" s="150">
        <v>27.25</v>
      </c>
      <c r="M37" s="150">
        <v>26.5</v>
      </c>
      <c r="N37" s="150"/>
      <c r="O37" s="150">
        <f t="shared" si="4"/>
        <v>23.083333333333332</v>
      </c>
      <c r="P37" s="150">
        <f t="shared" si="6"/>
        <v>23.5</v>
      </c>
      <c r="Q37" s="150">
        <f t="shared" si="7"/>
        <v>26.916666666666668</v>
      </c>
      <c r="R37" s="150">
        <f t="shared" si="8"/>
        <v>27.083333333333332</v>
      </c>
      <c r="S37" s="150"/>
      <c r="T37" s="150">
        <f t="shared" si="9"/>
        <v>25.145833333333332</v>
      </c>
      <c r="U37" s="150">
        <f t="shared" si="10"/>
        <v>24.452500000000001</v>
      </c>
    </row>
    <row r="38" spans="1:21" x14ac:dyDescent="0.2">
      <c r="A38" s="136">
        <v>1994</v>
      </c>
      <c r="B38" s="156">
        <v>25.75</v>
      </c>
      <c r="C38" s="156">
        <v>25.5</v>
      </c>
      <c r="D38" s="156">
        <v>25.5</v>
      </c>
      <c r="E38" s="156">
        <v>24.5</v>
      </c>
      <c r="F38" s="156">
        <v>24.75</v>
      </c>
      <c r="G38" s="150">
        <v>25.25</v>
      </c>
      <c r="H38" s="150">
        <v>25</v>
      </c>
      <c r="I38" s="150">
        <v>25</v>
      </c>
      <c r="J38" s="150">
        <v>24.7</v>
      </c>
      <c r="K38" s="150">
        <v>25</v>
      </c>
      <c r="L38" s="150">
        <v>25.38</v>
      </c>
      <c r="M38" s="150">
        <v>25.5</v>
      </c>
      <c r="N38" s="150"/>
      <c r="O38" s="150">
        <f t="shared" si="4"/>
        <v>25.583333333333332</v>
      </c>
      <c r="P38" s="150">
        <f t="shared" si="6"/>
        <v>24.833333333333332</v>
      </c>
      <c r="Q38" s="150">
        <f t="shared" si="7"/>
        <v>24.900000000000002</v>
      </c>
      <c r="R38" s="150">
        <f t="shared" si="8"/>
        <v>25.293333333333333</v>
      </c>
      <c r="S38" s="150"/>
      <c r="T38" s="150">
        <f t="shared" si="9"/>
        <v>25.1525</v>
      </c>
      <c r="U38" s="150">
        <f t="shared" si="10"/>
        <v>25.6</v>
      </c>
    </row>
    <row r="39" spans="1:21" x14ac:dyDescent="0.2">
      <c r="A39" s="136">
        <v>1995</v>
      </c>
      <c r="B39" s="156">
        <v>25.5</v>
      </c>
      <c r="C39" s="156">
        <v>25.5</v>
      </c>
      <c r="D39" s="156">
        <v>25.5</v>
      </c>
      <c r="E39" s="156">
        <v>25.5</v>
      </c>
      <c r="F39" s="156">
        <v>25.13</v>
      </c>
      <c r="G39" s="150">
        <v>25.1</v>
      </c>
      <c r="H39" s="150">
        <v>24.75</v>
      </c>
      <c r="I39" s="150">
        <v>24.75</v>
      </c>
      <c r="J39" s="150">
        <v>25.5</v>
      </c>
      <c r="K39" s="150">
        <v>25.75</v>
      </c>
      <c r="L39" s="150">
        <v>28.13</v>
      </c>
      <c r="M39" s="150">
        <v>28.85</v>
      </c>
      <c r="N39" s="150"/>
      <c r="O39" s="150">
        <f t="shared" si="4"/>
        <v>25.5</v>
      </c>
      <c r="P39" s="150">
        <f t="shared" si="6"/>
        <v>25.243333333333329</v>
      </c>
      <c r="Q39" s="150">
        <f t="shared" si="7"/>
        <v>25</v>
      </c>
      <c r="R39" s="150">
        <f t="shared" si="8"/>
        <v>27.576666666666664</v>
      </c>
      <c r="S39" s="150"/>
      <c r="T39" s="150">
        <f t="shared" si="9"/>
        <v>25.830000000000002</v>
      </c>
      <c r="U39" s="150">
        <f t="shared" si="10"/>
        <v>25.259166666666665</v>
      </c>
    </row>
    <row r="40" spans="1:21" x14ac:dyDescent="0.2">
      <c r="A40" s="136">
        <v>1996</v>
      </c>
      <c r="B40" s="156">
        <v>28.69</v>
      </c>
      <c r="C40" s="156">
        <v>29</v>
      </c>
      <c r="D40" s="156">
        <v>29.5</v>
      </c>
      <c r="E40" s="156">
        <v>29.5</v>
      </c>
      <c r="F40" s="156">
        <v>29.7</v>
      </c>
      <c r="G40" s="150">
        <v>29.5</v>
      </c>
      <c r="H40" s="150">
        <v>29.5</v>
      </c>
      <c r="I40" s="150">
        <v>29</v>
      </c>
      <c r="J40" s="150">
        <v>29</v>
      </c>
      <c r="K40" s="150">
        <v>29</v>
      </c>
      <c r="L40" s="150">
        <v>29</v>
      </c>
      <c r="M40" s="150">
        <v>29</v>
      </c>
      <c r="N40" s="150"/>
      <c r="O40" s="150">
        <f t="shared" si="4"/>
        <v>29.063333333333333</v>
      </c>
      <c r="P40" s="150">
        <f t="shared" si="6"/>
        <v>29.566666666666666</v>
      </c>
      <c r="Q40" s="150">
        <f t="shared" si="7"/>
        <v>29.166666666666668</v>
      </c>
      <c r="R40" s="150">
        <f t="shared" si="8"/>
        <v>29</v>
      </c>
      <c r="S40" s="150"/>
      <c r="T40" s="150">
        <f t="shared" si="9"/>
        <v>29.199166666666667</v>
      </c>
      <c r="U40" s="150">
        <f t="shared" si="10"/>
        <v>28.843333333333334</v>
      </c>
    </row>
    <row r="41" spans="1:21" x14ac:dyDescent="0.2">
      <c r="A41" s="136">
        <v>1997</v>
      </c>
      <c r="B41" s="156">
        <v>29</v>
      </c>
      <c r="C41" s="156">
        <v>29</v>
      </c>
      <c r="D41" s="156">
        <v>28.13</v>
      </c>
      <c r="E41" s="156">
        <v>28</v>
      </c>
      <c r="F41" s="156">
        <v>28</v>
      </c>
      <c r="G41" s="150">
        <v>27.5</v>
      </c>
      <c r="H41" s="150">
        <v>27</v>
      </c>
      <c r="I41" s="150">
        <v>26.65</v>
      </c>
      <c r="J41" s="150">
        <v>26.38</v>
      </c>
      <c r="K41" s="150">
        <v>24.9</v>
      </c>
      <c r="L41" s="150">
        <v>25</v>
      </c>
      <c r="M41" s="150">
        <v>25.5</v>
      </c>
      <c r="N41" s="150"/>
      <c r="O41" s="150">
        <f t="shared" si="4"/>
        <v>28.709999999999997</v>
      </c>
      <c r="P41" s="150">
        <f t="shared" si="6"/>
        <v>27.833333333333332</v>
      </c>
      <c r="Q41" s="150">
        <f t="shared" si="7"/>
        <v>26.676666666666666</v>
      </c>
      <c r="R41" s="150">
        <f t="shared" si="8"/>
        <v>25.133333333333336</v>
      </c>
      <c r="S41" s="150"/>
      <c r="T41" s="150">
        <f t="shared" si="9"/>
        <v>27.088333333333335</v>
      </c>
      <c r="U41" s="150">
        <f t="shared" si="10"/>
        <v>28.054999999999996</v>
      </c>
    </row>
    <row r="42" spans="1:21" x14ac:dyDescent="0.2">
      <c r="A42" s="136">
        <v>1998</v>
      </c>
      <c r="B42" s="156">
        <v>25.5</v>
      </c>
      <c r="C42" s="156">
        <v>25.5</v>
      </c>
      <c r="D42" s="156">
        <v>25.5</v>
      </c>
      <c r="E42" s="156">
        <v>25.5</v>
      </c>
      <c r="F42" s="156">
        <v>26</v>
      </c>
      <c r="G42" s="150">
        <v>26</v>
      </c>
      <c r="H42" s="150">
        <v>26</v>
      </c>
      <c r="I42" s="150">
        <v>26</v>
      </c>
      <c r="J42" s="150">
        <v>26.5</v>
      </c>
      <c r="K42" s="150">
        <v>26.9</v>
      </c>
      <c r="L42" s="150">
        <v>27</v>
      </c>
      <c r="M42" s="150">
        <v>27</v>
      </c>
      <c r="N42" s="150"/>
      <c r="O42" s="150">
        <f t="shared" si="4"/>
        <v>25.5</v>
      </c>
      <c r="P42" s="150">
        <f t="shared" si="6"/>
        <v>25.833333333333332</v>
      </c>
      <c r="Q42" s="150">
        <f t="shared" si="7"/>
        <v>26.166666666666668</v>
      </c>
      <c r="R42" s="150">
        <f t="shared" si="8"/>
        <v>26.966666666666669</v>
      </c>
      <c r="S42" s="150"/>
      <c r="T42" s="150">
        <f t="shared" si="9"/>
        <v>26.116666666666664</v>
      </c>
      <c r="U42" s="150">
        <f t="shared" si="10"/>
        <v>25.658333333333335</v>
      </c>
    </row>
    <row r="43" spans="1:21" x14ac:dyDescent="0.2">
      <c r="A43" s="136">
        <v>1999</v>
      </c>
      <c r="B43" s="156">
        <v>27.2</v>
      </c>
      <c r="C43" s="156">
        <v>27.13</v>
      </c>
      <c r="D43" s="156">
        <v>27</v>
      </c>
      <c r="E43" s="156">
        <v>27</v>
      </c>
      <c r="F43" s="156">
        <v>27</v>
      </c>
      <c r="G43" s="150">
        <v>27</v>
      </c>
      <c r="H43" s="150">
        <v>27</v>
      </c>
      <c r="I43" s="150">
        <v>27</v>
      </c>
      <c r="J43" s="150">
        <v>27</v>
      </c>
      <c r="K43" s="150">
        <v>26</v>
      </c>
      <c r="L43" s="150">
        <v>26</v>
      </c>
      <c r="M43" s="150">
        <v>25.2</v>
      </c>
      <c r="N43" s="150"/>
      <c r="O43" s="150">
        <f t="shared" si="4"/>
        <v>27.11</v>
      </c>
      <c r="P43" s="150">
        <f t="shared" si="6"/>
        <v>27</v>
      </c>
      <c r="Q43" s="150">
        <f t="shared" si="7"/>
        <v>27</v>
      </c>
      <c r="R43" s="150">
        <f t="shared" si="8"/>
        <v>25.733333333333334</v>
      </c>
      <c r="S43" s="150"/>
      <c r="T43" s="150">
        <f t="shared" si="9"/>
        <v>26.71083333333333</v>
      </c>
      <c r="U43" s="150">
        <f t="shared" si="10"/>
        <v>27.019166666666667</v>
      </c>
    </row>
    <row r="44" spans="1:21" x14ac:dyDescent="0.2">
      <c r="A44" s="136">
        <v>2000</v>
      </c>
      <c r="B44" s="156">
        <v>23.38</v>
      </c>
      <c r="C44" s="156">
        <v>22.25</v>
      </c>
      <c r="D44" s="156">
        <v>21.5</v>
      </c>
      <c r="E44" s="156">
        <v>21</v>
      </c>
      <c r="F44" s="156">
        <v>19.75</v>
      </c>
      <c r="G44" s="150">
        <v>19</v>
      </c>
      <c r="H44" s="150">
        <v>19</v>
      </c>
      <c r="I44" s="150">
        <v>19</v>
      </c>
      <c r="J44" s="150">
        <v>20.7</v>
      </c>
      <c r="K44" s="150">
        <v>21.25</v>
      </c>
      <c r="L44" s="150">
        <v>21</v>
      </c>
      <c r="M44" s="150">
        <v>21.8</v>
      </c>
      <c r="N44" s="150"/>
      <c r="O44" s="150">
        <f t="shared" si="4"/>
        <v>22.376666666666665</v>
      </c>
      <c r="P44" s="150">
        <f t="shared" si="6"/>
        <v>19.916666666666668</v>
      </c>
      <c r="Q44" s="150">
        <f t="shared" si="7"/>
        <v>19.566666666666666</v>
      </c>
      <c r="R44" s="150">
        <f t="shared" si="8"/>
        <v>21.349999999999998</v>
      </c>
      <c r="S44" s="150"/>
      <c r="T44" s="150">
        <f>AVERAGE(B44:M44)</f>
        <v>20.802499999999998</v>
      </c>
      <c r="U44" s="150">
        <f>(+R43+O44+P44+Q44)/4</f>
        <v>21.898333333333333</v>
      </c>
    </row>
    <row r="45" spans="1:21" x14ac:dyDescent="0.2">
      <c r="A45" s="136">
        <v>2001</v>
      </c>
      <c r="B45" s="156">
        <v>23.13</v>
      </c>
      <c r="C45" s="156">
        <v>22.75</v>
      </c>
      <c r="D45" s="156">
        <v>22</v>
      </c>
      <c r="E45" s="156">
        <v>20.5</v>
      </c>
      <c r="F45" s="156">
        <v>21.38</v>
      </c>
      <c r="G45" s="150">
        <v>21.9</v>
      </c>
      <c r="H45" s="150">
        <v>22.5</v>
      </c>
      <c r="I45" s="150">
        <v>22.5</v>
      </c>
      <c r="J45" s="150">
        <v>24.63</v>
      </c>
      <c r="K45" s="150">
        <v>25.75</v>
      </c>
      <c r="L45" s="150">
        <v>26.2</v>
      </c>
      <c r="M45" s="150">
        <v>26.5</v>
      </c>
      <c r="N45" s="150"/>
      <c r="O45" s="150">
        <f t="shared" si="4"/>
        <v>22.626666666666665</v>
      </c>
      <c r="P45" s="150">
        <f t="shared" si="6"/>
        <v>21.259999999999998</v>
      </c>
      <c r="Q45" s="150">
        <f t="shared" si="7"/>
        <v>23.209999999999997</v>
      </c>
      <c r="R45" s="150">
        <f t="shared" si="8"/>
        <v>26.150000000000002</v>
      </c>
      <c r="S45" s="150"/>
      <c r="T45" s="150">
        <f>AVERAGE(B45:M45)</f>
        <v>23.311666666666667</v>
      </c>
      <c r="U45" s="150">
        <f>(+R44+O45+P45+Q45)/4</f>
        <v>22.111666666666661</v>
      </c>
    </row>
    <row r="46" spans="1:21" x14ac:dyDescent="0.2">
      <c r="A46" s="136">
        <v>2002</v>
      </c>
      <c r="B46" s="156">
        <v>26.75</v>
      </c>
      <c r="C46" s="156">
        <v>26</v>
      </c>
      <c r="D46" s="156">
        <v>25.95</v>
      </c>
      <c r="E46" s="156">
        <v>24.63</v>
      </c>
      <c r="F46" s="156">
        <v>24.5</v>
      </c>
      <c r="G46" s="150">
        <v>24</v>
      </c>
      <c r="H46" s="150">
        <v>24</v>
      </c>
      <c r="I46" s="150">
        <v>25.4</v>
      </c>
      <c r="J46" s="150">
        <v>26.25</v>
      </c>
      <c r="K46" s="150">
        <v>26.75</v>
      </c>
      <c r="L46" s="150">
        <v>27.4</v>
      </c>
      <c r="M46" s="150">
        <v>27.88</v>
      </c>
      <c r="N46" s="150"/>
      <c r="O46" s="150">
        <f t="shared" si="4"/>
        <v>26.233333333333334</v>
      </c>
      <c r="P46" s="150">
        <f t="shared" si="6"/>
        <v>24.376666666666665</v>
      </c>
      <c r="Q46" s="150">
        <f t="shared" si="7"/>
        <v>25.216666666666669</v>
      </c>
      <c r="R46" s="150">
        <f t="shared" si="8"/>
        <v>27.343333333333334</v>
      </c>
      <c r="S46" s="150"/>
      <c r="T46" s="150">
        <f>AVERAGE(B46:M46)</f>
        <v>25.7925</v>
      </c>
      <c r="U46" s="150">
        <f>(R45+O46+P46+Q46)/4</f>
        <v>25.494166666666668</v>
      </c>
    </row>
    <row r="47" spans="1:21" x14ac:dyDescent="0.2">
      <c r="A47" s="136">
        <v>2003</v>
      </c>
      <c r="B47" s="156">
        <v>27.8</v>
      </c>
      <c r="C47" s="156">
        <v>26.5</v>
      </c>
      <c r="D47" s="156">
        <v>27.13</v>
      </c>
      <c r="E47" s="156">
        <v>27.63</v>
      </c>
      <c r="F47" s="156">
        <v>28</v>
      </c>
      <c r="G47" s="150">
        <v>28</v>
      </c>
      <c r="H47" s="150">
        <v>27.63</v>
      </c>
      <c r="I47" s="150">
        <v>25.5</v>
      </c>
      <c r="J47" s="150">
        <v>24</v>
      </c>
      <c r="K47" s="150">
        <v>24.7</v>
      </c>
      <c r="L47" s="150">
        <v>23.94</v>
      </c>
      <c r="M47" s="150">
        <v>23.63</v>
      </c>
      <c r="N47" s="150"/>
      <c r="O47" s="150">
        <f t="shared" si="4"/>
        <v>27.143333333333331</v>
      </c>
      <c r="P47" s="150">
        <f t="shared" si="6"/>
        <v>27.876666666666665</v>
      </c>
      <c r="Q47" s="150">
        <f t="shared" si="7"/>
        <v>25.709999999999997</v>
      </c>
      <c r="R47" s="150">
        <f t="shared" si="8"/>
        <v>24.09</v>
      </c>
      <c r="S47" s="150"/>
      <c r="T47" s="150">
        <f>AVERAGE(B47:M47)</f>
        <v>26.204999999999998</v>
      </c>
      <c r="U47" s="150">
        <f>(R46+O47+P47+Q47)/4</f>
        <v>27.018333333333331</v>
      </c>
    </row>
    <row r="48" spans="1:21" x14ac:dyDescent="0.2">
      <c r="A48" s="136">
        <v>2004</v>
      </c>
      <c r="B48" s="156">
        <v>23.7</v>
      </c>
      <c r="C48" s="156">
        <v>23.5</v>
      </c>
      <c r="D48" s="156">
        <v>23.5</v>
      </c>
      <c r="E48" s="156">
        <v>23.5</v>
      </c>
      <c r="F48" s="156">
        <v>23.5</v>
      </c>
      <c r="G48" s="150">
        <v>23.5</v>
      </c>
      <c r="H48" s="150">
        <v>23.5</v>
      </c>
      <c r="I48" s="150">
        <v>23.5</v>
      </c>
      <c r="J48" s="150">
        <v>23.5</v>
      </c>
      <c r="K48" s="150">
        <v>23.5</v>
      </c>
      <c r="L48" s="150">
        <v>23.38</v>
      </c>
      <c r="M48" s="150">
        <v>23.2</v>
      </c>
      <c r="N48" s="150"/>
      <c r="O48" s="150">
        <f t="shared" si="4"/>
        <v>23.566666666666666</v>
      </c>
      <c r="P48" s="150">
        <f t="shared" si="6"/>
        <v>23.5</v>
      </c>
      <c r="Q48" s="150">
        <f t="shared" si="7"/>
        <v>23.5</v>
      </c>
      <c r="R48" s="150">
        <f t="shared" si="8"/>
        <v>23.36</v>
      </c>
      <c r="S48" s="150"/>
      <c r="T48" s="150">
        <f t="shared" ref="T48:T61" si="11">AVERAGE(O48:R48)</f>
        <v>23.481666666666666</v>
      </c>
      <c r="U48" s="150">
        <f>AVERAGE(R47,O48:Q48)</f>
        <v>23.664166666666667</v>
      </c>
    </row>
    <row r="49" spans="1:21" x14ac:dyDescent="0.2">
      <c r="A49" s="136">
        <v>2005</v>
      </c>
      <c r="B49" s="156">
        <v>23.5</v>
      </c>
      <c r="C49" s="156">
        <v>23.5</v>
      </c>
      <c r="D49" s="156">
        <v>23.25</v>
      </c>
      <c r="E49" s="156">
        <v>23.8</v>
      </c>
      <c r="F49" s="156">
        <v>24.75</v>
      </c>
      <c r="G49" s="150">
        <v>25.88</v>
      </c>
      <c r="H49" s="150">
        <v>26</v>
      </c>
      <c r="I49" s="150">
        <v>26.75</v>
      </c>
      <c r="J49" s="150">
        <v>40.1</v>
      </c>
      <c r="K49" s="150">
        <v>40</v>
      </c>
      <c r="L49" s="150">
        <v>40</v>
      </c>
      <c r="M49" s="150">
        <v>36.9</v>
      </c>
      <c r="N49" s="150"/>
      <c r="O49" s="150">
        <f t="shared" si="4"/>
        <v>23.416666666666668</v>
      </c>
      <c r="P49" s="150">
        <f t="shared" si="6"/>
        <v>24.81</v>
      </c>
      <c r="Q49" s="150">
        <f t="shared" si="7"/>
        <v>30.95</v>
      </c>
      <c r="R49" s="150">
        <f t="shared" si="8"/>
        <v>38.966666666666669</v>
      </c>
      <c r="S49" s="150"/>
      <c r="T49" s="150">
        <f t="shared" si="11"/>
        <v>29.535833333333333</v>
      </c>
      <c r="U49" s="150">
        <f t="shared" ref="U49:U61" si="12">(R48+O49+P49+Q49)/4</f>
        <v>25.634166666666669</v>
      </c>
    </row>
    <row r="50" spans="1:21" x14ac:dyDescent="0.2">
      <c r="A50" s="136">
        <v>2006</v>
      </c>
      <c r="B50" s="156">
        <v>34.5</v>
      </c>
      <c r="C50" s="156">
        <v>36.5</v>
      </c>
      <c r="D50" s="156">
        <v>37.1</v>
      </c>
      <c r="E50" s="156">
        <v>36.380000000000003</v>
      </c>
      <c r="F50" s="156">
        <v>35</v>
      </c>
      <c r="G50" s="150">
        <v>35</v>
      </c>
      <c r="H50" s="150">
        <v>35</v>
      </c>
      <c r="I50" s="150">
        <v>34.5</v>
      </c>
      <c r="J50" s="150">
        <v>31.2</v>
      </c>
      <c r="K50" s="150">
        <v>28.75</v>
      </c>
      <c r="L50" s="150">
        <v>27.19</v>
      </c>
      <c r="M50" s="150">
        <v>26.1</v>
      </c>
      <c r="N50" s="150"/>
      <c r="O50" s="150">
        <f t="shared" si="4"/>
        <v>36.033333333333331</v>
      </c>
      <c r="P50" s="150">
        <f t="shared" si="6"/>
        <v>35.46</v>
      </c>
      <c r="Q50" s="150">
        <f t="shared" si="7"/>
        <v>33.56666666666667</v>
      </c>
      <c r="R50" s="150">
        <f t="shared" si="8"/>
        <v>27.346666666666664</v>
      </c>
      <c r="S50" s="150"/>
      <c r="T50" s="150">
        <f t="shared" si="11"/>
        <v>33.101666666666667</v>
      </c>
      <c r="U50" s="150">
        <f t="shared" si="12"/>
        <v>36.006666666666668</v>
      </c>
    </row>
    <row r="51" spans="1:21" x14ac:dyDescent="0.2">
      <c r="A51" s="136">
        <v>2007</v>
      </c>
      <c r="B51" s="156">
        <v>25.5</v>
      </c>
      <c r="C51" s="156">
        <v>25</v>
      </c>
      <c r="D51" s="156">
        <v>24.9</v>
      </c>
      <c r="E51" s="156">
        <v>25</v>
      </c>
      <c r="F51" s="156">
        <v>25</v>
      </c>
      <c r="G51" s="150">
        <v>25</v>
      </c>
      <c r="H51" s="150">
        <v>25.38</v>
      </c>
      <c r="I51" s="150">
        <v>25.6</v>
      </c>
      <c r="J51" s="150">
        <v>25.38</v>
      </c>
      <c r="K51" s="150">
        <v>25</v>
      </c>
      <c r="L51" s="150">
        <v>24.5</v>
      </c>
      <c r="M51" s="150">
        <v>24.5</v>
      </c>
      <c r="N51" s="150"/>
      <c r="O51" s="150">
        <f t="shared" si="4"/>
        <v>25.133333333333336</v>
      </c>
      <c r="P51" s="150">
        <f t="shared" si="6"/>
        <v>25</v>
      </c>
      <c r="Q51" s="150">
        <f t="shared" si="7"/>
        <v>25.453333333333333</v>
      </c>
      <c r="R51" s="150">
        <f t="shared" si="8"/>
        <v>24.666666666666668</v>
      </c>
      <c r="S51" s="150"/>
      <c r="T51" s="150">
        <f t="shared" si="11"/>
        <v>25.063333333333336</v>
      </c>
      <c r="U51" s="150">
        <f t="shared" si="12"/>
        <v>25.733333333333334</v>
      </c>
    </row>
    <row r="52" spans="1:21" x14ac:dyDescent="0.2">
      <c r="A52" s="136">
        <v>2008</v>
      </c>
      <c r="B52" s="156">
        <v>24.13</v>
      </c>
      <c r="C52" s="156">
        <v>26.4</v>
      </c>
      <c r="D52" s="156">
        <v>28</v>
      </c>
      <c r="E52" s="156">
        <v>28</v>
      </c>
      <c r="F52" s="156">
        <v>29.6</v>
      </c>
      <c r="G52" s="150">
        <v>33.25</v>
      </c>
      <c r="H52" s="150">
        <v>38</v>
      </c>
      <c r="I52" s="150">
        <v>38.4</v>
      </c>
      <c r="J52" s="150">
        <v>38.5</v>
      </c>
      <c r="K52" s="150">
        <v>36.200000000000003</v>
      </c>
      <c r="L52" s="150">
        <v>35</v>
      </c>
      <c r="M52" s="150">
        <v>35</v>
      </c>
      <c r="N52" s="150"/>
      <c r="O52" s="150">
        <f t="shared" si="4"/>
        <v>26.176666666666666</v>
      </c>
      <c r="P52" s="150">
        <f t="shared" si="6"/>
        <v>30.283333333333331</v>
      </c>
      <c r="Q52" s="150">
        <f t="shared" si="7"/>
        <v>38.300000000000004</v>
      </c>
      <c r="R52" s="150">
        <f t="shared" si="8"/>
        <v>35.4</v>
      </c>
      <c r="S52" s="150"/>
      <c r="T52" s="150">
        <f t="shared" si="11"/>
        <v>32.54</v>
      </c>
      <c r="U52" s="150">
        <f t="shared" si="12"/>
        <v>29.856666666666669</v>
      </c>
    </row>
    <row r="53" spans="1:21" x14ac:dyDescent="0.2">
      <c r="A53" s="136">
        <v>2009</v>
      </c>
      <c r="B53" s="156">
        <v>35</v>
      </c>
      <c r="C53" s="156">
        <v>35</v>
      </c>
      <c r="D53" s="156">
        <v>35</v>
      </c>
      <c r="E53" s="156">
        <v>34.25</v>
      </c>
      <c r="F53" s="156">
        <v>34.4</v>
      </c>
      <c r="G53" s="150">
        <v>35.5</v>
      </c>
      <c r="H53" s="150">
        <v>35.4</v>
      </c>
      <c r="I53" s="150">
        <v>38</v>
      </c>
      <c r="J53" s="150">
        <v>42</v>
      </c>
      <c r="K53" s="150">
        <v>42.6</v>
      </c>
      <c r="L53" s="150">
        <v>45</v>
      </c>
      <c r="M53" s="150">
        <v>45</v>
      </c>
      <c r="N53" s="150"/>
      <c r="O53" s="150">
        <f t="shared" si="4"/>
        <v>35</v>
      </c>
      <c r="P53" s="150">
        <f t="shared" si="6"/>
        <v>34.716666666666669</v>
      </c>
      <c r="Q53" s="150">
        <f t="shared" si="7"/>
        <v>38.466666666666669</v>
      </c>
      <c r="R53" s="150">
        <f t="shared" si="8"/>
        <v>44.199999999999996</v>
      </c>
      <c r="S53" s="150"/>
      <c r="T53" s="150">
        <f t="shared" si="11"/>
        <v>38.095833333333331</v>
      </c>
      <c r="U53" s="150">
        <f t="shared" si="12"/>
        <v>35.895833333333336</v>
      </c>
    </row>
    <row r="54" spans="1:21" x14ac:dyDescent="0.2">
      <c r="A54" s="136">
        <v>2010</v>
      </c>
      <c r="B54" s="156">
        <v>50.5</v>
      </c>
      <c r="C54" s="156">
        <v>53</v>
      </c>
      <c r="D54" s="156">
        <v>52.25</v>
      </c>
      <c r="E54" s="156">
        <v>48.2</v>
      </c>
      <c r="F54" s="156">
        <v>45</v>
      </c>
      <c r="G54" s="150">
        <v>50</v>
      </c>
      <c r="H54" s="150">
        <v>53.4</v>
      </c>
      <c r="I54" s="150">
        <v>59.5</v>
      </c>
      <c r="J54" s="150">
        <v>59</v>
      </c>
      <c r="K54" s="150">
        <v>54.4</v>
      </c>
      <c r="L54" s="150">
        <v>56.5</v>
      </c>
      <c r="M54" s="150">
        <v>57</v>
      </c>
      <c r="N54" s="150"/>
      <c r="O54" s="150">
        <f t="shared" si="4"/>
        <v>51.916666666666664</v>
      </c>
      <c r="P54" s="150">
        <f t="shared" si="6"/>
        <v>47.733333333333327</v>
      </c>
      <c r="Q54" s="150">
        <f t="shared" si="7"/>
        <v>57.300000000000004</v>
      </c>
      <c r="R54" s="150">
        <f t="shared" si="8"/>
        <v>55.966666666666669</v>
      </c>
      <c r="S54" s="150"/>
      <c r="T54" s="150">
        <f t="shared" si="11"/>
        <v>53.229166666666664</v>
      </c>
      <c r="U54" s="150">
        <f t="shared" si="12"/>
        <v>50.287500000000001</v>
      </c>
    </row>
    <row r="55" spans="1:21" x14ac:dyDescent="0.2">
      <c r="A55" s="136">
        <v>2011</v>
      </c>
      <c r="B55" s="156">
        <v>54.5</v>
      </c>
      <c r="C55" s="156">
        <v>54</v>
      </c>
      <c r="D55" s="156">
        <v>56.5</v>
      </c>
      <c r="E55" s="156">
        <v>56.8</v>
      </c>
      <c r="F55" s="156">
        <v>54</v>
      </c>
      <c r="G55" s="150">
        <v>55</v>
      </c>
      <c r="H55" s="150">
        <v>55.4</v>
      </c>
      <c r="I55" s="150">
        <v>57</v>
      </c>
      <c r="J55" s="150">
        <v>58.6</v>
      </c>
      <c r="K55" s="150">
        <v>59</v>
      </c>
      <c r="L55" s="150">
        <v>58.75</v>
      </c>
      <c r="M55" s="150">
        <v>55.1</v>
      </c>
      <c r="N55" s="150"/>
      <c r="O55" s="150">
        <f t="shared" si="4"/>
        <v>55</v>
      </c>
      <c r="P55" s="150">
        <f t="shared" si="6"/>
        <v>55.266666666666673</v>
      </c>
      <c r="Q55" s="150">
        <f t="shared" si="7"/>
        <v>57</v>
      </c>
      <c r="R55" s="150">
        <f t="shared" si="8"/>
        <v>57.616666666666667</v>
      </c>
      <c r="S55" s="150"/>
      <c r="T55" s="150">
        <f t="shared" si="11"/>
        <v>56.220833333333339</v>
      </c>
      <c r="U55" s="150">
        <f t="shared" si="12"/>
        <v>55.808333333333337</v>
      </c>
    </row>
    <row r="56" spans="1:21" x14ac:dyDescent="0.2">
      <c r="A56" s="136">
        <v>2012</v>
      </c>
      <c r="B56" s="156">
        <v>51.75</v>
      </c>
      <c r="C56" s="156">
        <v>51</v>
      </c>
      <c r="D56" s="156">
        <v>51</v>
      </c>
      <c r="E56" s="156">
        <v>50.25</v>
      </c>
      <c r="F56" s="156">
        <v>47.81</v>
      </c>
      <c r="G56" s="150">
        <v>45</v>
      </c>
      <c r="H56" s="150">
        <v>42</v>
      </c>
      <c r="I56" s="150">
        <v>41.2</v>
      </c>
      <c r="J56" s="150">
        <v>38.25</v>
      </c>
      <c r="K56" s="150">
        <v>36</v>
      </c>
      <c r="L56" s="150">
        <v>34.6</v>
      </c>
      <c r="M56" s="150">
        <v>31.75</v>
      </c>
      <c r="N56" s="150"/>
      <c r="O56" s="150">
        <f t="shared" si="4"/>
        <v>51.25</v>
      </c>
      <c r="P56" s="150">
        <f t="shared" si="6"/>
        <v>47.686666666666667</v>
      </c>
      <c r="Q56" s="150">
        <f t="shared" si="7"/>
        <v>40.483333333333334</v>
      </c>
      <c r="R56" s="150">
        <f t="shared" si="8"/>
        <v>34.116666666666667</v>
      </c>
      <c r="S56" s="150"/>
      <c r="T56" s="150">
        <f t="shared" si="11"/>
        <v>43.384166666666673</v>
      </c>
      <c r="U56" s="150">
        <f t="shared" si="12"/>
        <v>49.259166666666673</v>
      </c>
    </row>
    <row r="57" spans="1:21" x14ac:dyDescent="0.2">
      <c r="A57" s="136">
        <v>2013</v>
      </c>
      <c r="B57" s="156">
        <v>30.5</v>
      </c>
      <c r="C57" s="156">
        <v>28.5</v>
      </c>
      <c r="D57" s="156">
        <v>27.6</v>
      </c>
      <c r="E57" s="156">
        <v>26.63</v>
      </c>
      <c r="F57" s="156">
        <v>26.3</v>
      </c>
      <c r="G57" s="150">
        <v>26.5</v>
      </c>
      <c r="H57" s="150">
        <v>26</v>
      </c>
      <c r="I57" s="150">
        <v>25.5</v>
      </c>
      <c r="J57" s="150">
        <v>26.25</v>
      </c>
      <c r="K57" s="150">
        <v>27.38</v>
      </c>
      <c r="L57" s="150">
        <v>28</v>
      </c>
      <c r="M57" s="150">
        <v>27.5</v>
      </c>
      <c r="N57" s="150"/>
      <c r="O57" s="150">
        <f t="shared" si="4"/>
        <v>28.866666666666664</v>
      </c>
      <c r="P57" s="150">
        <f t="shared" si="6"/>
        <v>26.47666666666667</v>
      </c>
      <c r="Q57" s="150">
        <f t="shared" si="7"/>
        <v>25.916666666666668</v>
      </c>
      <c r="R57" s="150">
        <f t="shared" si="8"/>
        <v>27.626666666666665</v>
      </c>
      <c r="S57" s="150"/>
      <c r="T57" s="150">
        <f t="shared" si="11"/>
        <v>27.221666666666668</v>
      </c>
      <c r="U57" s="150">
        <f t="shared" si="12"/>
        <v>28.84416666666667</v>
      </c>
    </row>
    <row r="58" spans="1:21" x14ac:dyDescent="0.2">
      <c r="A58" s="136">
        <v>2014</v>
      </c>
      <c r="B58" s="156">
        <v>26.5</v>
      </c>
      <c r="C58" s="156">
        <v>26.25</v>
      </c>
      <c r="D58" s="156">
        <v>26.5</v>
      </c>
      <c r="E58" s="156">
        <v>29.75</v>
      </c>
      <c r="F58" s="156">
        <v>31.6</v>
      </c>
      <c r="G58" s="150">
        <v>35</v>
      </c>
      <c r="H58" s="150">
        <v>36</v>
      </c>
      <c r="I58" s="150">
        <v>36.6</v>
      </c>
      <c r="J58" s="150">
        <v>37.5</v>
      </c>
      <c r="K58" s="150">
        <v>36.6</v>
      </c>
      <c r="L58" s="150">
        <v>36</v>
      </c>
      <c r="M58" s="150">
        <v>36</v>
      </c>
      <c r="N58" s="150"/>
      <c r="O58" s="150">
        <f t="shared" si="4"/>
        <v>26.416666666666668</v>
      </c>
      <c r="P58" s="150">
        <f t="shared" si="6"/>
        <v>32.116666666666667</v>
      </c>
      <c r="Q58" s="150">
        <f t="shared" si="7"/>
        <v>36.699999999999996</v>
      </c>
      <c r="R58" s="150">
        <f t="shared" si="8"/>
        <v>36.199999999999996</v>
      </c>
      <c r="S58" s="150"/>
      <c r="T58" s="150">
        <f t="shared" si="11"/>
        <v>32.858333333333327</v>
      </c>
      <c r="U58" s="150">
        <f t="shared" si="12"/>
        <v>30.714999999999996</v>
      </c>
    </row>
    <row r="59" spans="1:21" x14ac:dyDescent="0.2">
      <c r="A59" s="136">
        <v>2015</v>
      </c>
      <c r="B59" s="156">
        <v>36</v>
      </c>
      <c r="C59" s="156">
        <v>35.25</v>
      </c>
      <c r="D59" s="156">
        <v>35.130000000000003</v>
      </c>
      <c r="E59" s="156">
        <v>35.5</v>
      </c>
      <c r="F59" s="156">
        <v>34.299999999999997</v>
      </c>
      <c r="G59" s="150">
        <v>34</v>
      </c>
      <c r="H59" s="150">
        <v>33.799999999999997</v>
      </c>
      <c r="I59" s="150">
        <v>33.130000000000003</v>
      </c>
      <c r="J59" s="150">
        <v>33</v>
      </c>
      <c r="K59" s="150">
        <v>32.4</v>
      </c>
      <c r="L59" s="150">
        <v>32</v>
      </c>
      <c r="M59" s="150">
        <v>32</v>
      </c>
      <c r="N59" s="150"/>
      <c r="O59" s="150">
        <f t="shared" si="4"/>
        <v>35.46</v>
      </c>
      <c r="P59" s="150">
        <f t="shared" si="6"/>
        <v>34.6</v>
      </c>
      <c r="Q59" s="150">
        <f t="shared" si="7"/>
        <v>33.31</v>
      </c>
      <c r="R59" s="150">
        <f t="shared" si="8"/>
        <v>32.133333333333333</v>
      </c>
      <c r="S59" s="150"/>
      <c r="T59" s="150">
        <f t="shared" si="11"/>
        <v>33.875833333333333</v>
      </c>
      <c r="U59" s="150">
        <f t="shared" si="12"/>
        <v>34.892499999999998</v>
      </c>
    </row>
    <row r="60" spans="1:21" x14ac:dyDescent="0.2">
      <c r="A60" s="136">
        <v>2016</v>
      </c>
      <c r="B60" s="156">
        <v>32</v>
      </c>
      <c r="C60" s="156">
        <v>31</v>
      </c>
      <c r="D60" s="156">
        <v>31</v>
      </c>
      <c r="E60" s="156">
        <v>30.5</v>
      </c>
      <c r="F60" s="156">
        <v>30</v>
      </c>
      <c r="G60" s="150">
        <v>29.75</v>
      </c>
      <c r="H60" s="150">
        <v>29</v>
      </c>
      <c r="I60" s="150">
        <v>28.5</v>
      </c>
      <c r="J60" s="150">
        <v>28.5</v>
      </c>
      <c r="K60" s="150">
        <v>28.5</v>
      </c>
      <c r="L60" s="150">
        <v>28.5</v>
      </c>
      <c r="M60" s="150">
        <v>28.5</v>
      </c>
      <c r="N60" s="150"/>
      <c r="O60" s="150">
        <f t="shared" si="4"/>
        <v>31.333333333333332</v>
      </c>
      <c r="P60" s="150">
        <f t="shared" si="6"/>
        <v>30.083333333333332</v>
      </c>
      <c r="Q60" s="150">
        <f t="shared" si="7"/>
        <v>28.666666666666668</v>
      </c>
      <c r="R60" s="150">
        <f t="shared" si="8"/>
        <v>28.5</v>
      </c>
      <c r="S60" s="150"/>
      <c r="T60" s="150">
        <f t="shared" si="11"/>
        <v>29.645833333333332</v>
      </c>
      <c r="U60" s="150">
        <f t="shared" si="12"/>
        <v>30.554166666666667</v>
      </c>
    </row>
    <row r="61" spans="1:21" x14ac:dyDescent="0.2">
      <c r="A61" s="136">
        <v>2017</v>
      </c>
      <c r="B61" s="156">
        <v>28.5</v>
      </c>
      <c r="C61" s="156">
        <v>28.63</v>
      </c>
      <c r="D61" s="156">
        <v>29.1</v>
      </c>
      <c r="E61" s="156">
        <v>29.5</v>
      </c>
      <c r="F61" s="156">
        <v>29.5</v>
      </c>
      <c r="G61" s="150">
        <v>30.7</v>
      </c>
      <c r="H61" s="150">
        <v>31.88</v>
      </c>
      <c r="I61" s="150">
        <v>32.130000000000003</v>
      </c>
      <c r="J61" s="150">
        <v>32.9</v>
      </c>
      <c r="K61" s="150">
        <v>33.5</v>
      </c>
      <c r="L61" s="150">
        <v>34.630000000000003</v>
      </c>
      <c r="M61" s="150">
        <v>35</v>
      </c>
      <c r="N61" s="150"/>
      <c r="O61" s="150">
        <f t="shared" si="4"/>
        <v>28.743333333333329</v>
      </c>
      <c r="P61" s="150">
        <f t="shared" si="6"/>
        <v>29.900000000000002</v>
      </c>
      <c r="Q61" s="150">
        <f t="shared" si="7"/>
        <v>32.303333333333335</v>
      </c>
      <c r="R61" s="150">
        <f t="shared" si="8"/>
        <v>34.376666666666665</v>
      </c>
      <c r="S61" s="150"/>
      <c r="T61" s="150">
        <f t="shared" si="11"/>
        <v>31.330833333333331</v>
      </c>
      <c r="U61" s="150">
        <f t="shared" si="12"/>
        <v>29.861666666666665</v>
      </c>
    </row>
    <row r="62" spans="1:21" x14ac:dyDescent="0.2">
      <c r="A62" s="136">
        <v>2018</v>
      </c>
      <c r="B62" s="156">
        <v>35.25</v>
      </c>
      <c r="C62" s="156">
        <v>36</v>
      </c>
      <c r="D62" s="156">
        <v>36</v>
      </c>
      <c r="E62" s="156">
        <v>36</v>
      </c>
      <c r="F62" s="156">
        <v>36</v>
      </c>
      <c r="G62" s="150">
        <v>36</v>
      </c>
      <c r="H62" s="150">
        <v>36</v>
      </c>
      <c r="I62" s="150">
        <v>36</v>
      </c>
      <c r="J62" s="150">
        <v>36</v>
      </c>
      <c r="K62" s="150">
        <v>33.380000000000003</v>
      </c>
      <c r="L62" s="150">
        <v>34.9</v>
      </c>
      <c r="M62" s="150">
        <v>35</v>
      </c>
      <c r="N62" s="150"/>
      <c r="O62" s="150">
        <f t="shared" si="4"/>
        <v>35.75</v>
      </c>
      <c r="P62" s="150">
        <f>AVERAGE(E62:G62)</f>
        <v>36</v>
      </c>
      <c r="Q62" s="150">
        <f t="shared" ref="Q62:Q68" si="13">AVERAGE(H62:J62)</f>
        <v>36</v>
      </c>
      <c r="R62" s="150">
        <f>AVERAGE(K62:M62)</f>
        <v>34.426666666666669</v>
      </c>
      <c r="S62" s="150"/>
      <c r="T62" s="150">
        <f t="shared" ref="T62:T67" si="14">AVERAGE(O62:R62)</f>
        <v>35.544166666666669</v>
      </c>
      <c r="U62" s="150">
        <f t="shared" ref="U62:U68" si="15">(R61+O62+P62+Q62)/4</f>
        <v>35.531666666666666</v>
      </c>
    </row>
    <row r="63" spans="1:21" x14ac:dyDescent="0.2">
      <c r="A63" s="136">
        <v>2019</v>
      </c>
      <c r="B63" s="156">
        <v>35</v>
      </c>
      <c r="C63" s="156">
        <v>35</v>
      </c>
      <c r="D63" s="156">
        <v>35</v>
      </c>
      <c r="E63" s="156">
        <v>35</v>
      </c>
      <c r="F63" s="156">
        <v>35</v>
      </c>
      <c r="G63" s="150">
        <v>35</v>
      </c>
      <c r="H63" s="150">
        <v>35</v>
      </c>
      <c r="I63" s="150">
        <v>35</v>
      </c>
      <c r="J63" s="150">
        <v>35</v>
      </c>
      <c r="K63" s="150">
        <v>35</v>
      </c>
      <c r="L63" s="150">
        <v>40.4</v>
      </c>
      <c r="M63" s="150">
        <v>43.25</v>
      </c>
      <c r="N63" s="150"/>
      <c r="O63" s="150">
        <f t="shared" si="4"/>
        <v>35</v>
      </c>
      <c r="P63" s="150">
        <f>AVERAGE(E63:G63)</f>
        <v>35</v>
      </c>
      <c r="Q63" s="150">
        <f t="shared" si="13"/>
        <v>35</v>
      </c>
      <c r="R63" s="150">
        <f>AVERAGE(K63:M63)</f>
        <v>39.550000000000004</v>
      </c>
      <c r="S63" s="150"/>
      <c r="T63" s="150">
        <f t="shared" si="14"/>
        <v>36.137500000000003</v>
      </c>
      <c r="U63" s="150">
        <f t="shared" si="15"/>
        <v>34.856666666666669</v>
      </c>
    </row>
    <row r="64" spans="1:21" x14ac:dyDescent="0.2">
      <c r="A64" s="136">
        <v>2020</v>
      </c>
      <c r="B64" s="156">
        <v>44</v>
      </c>
      <c r="C64" s="156">
        <v>44</v>
      </c>
      <c r="D64" s="156">
        <v>44</v>
      </c>
      <c r="E64" s="156">
        <v>44</v>
      </c>
      <c r="F64" s="156">
        <v>44</v>
      </c>
      <c r="G64" s="150">
        <v>44</v>
      </c>
      <c r="H64" s="150">
        <v>44</v>
      </c>
      <c r="I64" s="150">
        <v>44</v>
      </c>
      <c r="J64" s="150">
        <v>44</v>
      </c>
      <c r="K64" s="150">
        <v>36.5</v>
      </c>
      <c r="L64" s="150">
        <v>36.5</v>
      </c>
      <c r="M64" s="150">
        <v>36.5</v>
      </c>
      <c r="N64" s="150"/>
      <c r="O64" s="150">
        <f t="shared" si="4"/>
        <v>44</v>
      </c>
      <c r="P64" s="150">
        <f>AVERAGE(E64:G64)</f>
        <v>44</v>
      </c>
      <c r="Q64" s="150">
        <f t="shared" si="13"/>
        <v>44</v>
      </c>
      <c r="R64" s="150">
        <f>AVERAGE(K64:M64)</f>
        <v>36.5</v>
      </c>
      <c r="S64" s="150"/>
      <c r="T64" s="150">
        <f t="shared" si="14"/>
        <v>42.125</v>
      </c>
      <c r="U64" s="150">
        <f t="shared" si="15"/>
        <v>42.887500000000003</v>
      </c>
    </row>
    <row r="65" spans="1:21" x14ac:dyDescent="0.2">
      <c r="A65" s="136">
        <v>2021</v>
      </c>
      <c r="B65" s="156">
        <v>36.5</v>
      </c>
      <c r="C65" s="156">
        <v>36.5</v>
      </c>
      <c r="D65" s="156">
        <v>36.5</v>
      </c>
      <c r="E65" s="156">
        <v>36.5</v>
      </c>
      <c r="F65" s="156">
        <v>36.5</v>
      </c>
      <c r="G65" s="150">
        <v>36.5</v>
      </c>
      <c r="H65" s="150">
        <v>37.200000000000003</v>
      </c>
      <c r="I65" s="150">
        <v>39</v>
      </c>
      <c r="J65" s="150">
        <v>39</v>
      </c>
      <c r="K65" s="157">
        <v>39</v>
      </c>
      <c r="L65" s="157">
        <v>39</v>
      </c>
      <c r="M65" s="157">
        <v>39</v>
      </c>
      <c r="N65" s="150"/>
      <c r="O65" s="150">
        <f t="shared" si="4"/>
        <v>36.5</v>
      </c>
      <c r="P65" s="150">
        <f>AVERAGE(E65:G65)</f>
        <v>36.5</v>
      </c>
      <c r="Q65" s="150">
        <f t="shared" si="13"/>
        <v>38.4</v>
      </c>
      <c r="R65" s="150">
        <f>AVERAGE(K65:M65)</f>
        <v>39</v>
      </c>
      <c r="S65" s="150"/>
      <c r="T65" s="150">
        <f t="shared" si="14"/>
        <v>37.6</v>
      </c>
      <c r="U65" s="150">
        <f t="shared" si="15"/>
        <v>36.975000000000001</v>
      </c>
    </row>
    <row r="66" spans="1:21" x14ac:dyDescent="0.2">
      <c r="A66" s="135">
        <v>2022</v>
      </c>
      <c r="B66" s="162">
        <v>39</v>
      </c>
      <c r="C66" s="162">
        <v>41</v>
      </c>
      <c r="D66" s="154">
        <v>42</v>
      </c>
      <c r="E66" s="154">
        <v>42</v>
      </c>
      <c r="F66" s="154" t="s">
        <v>271</v>
      </c>
      <c r="G66" s="154" t="s">
        <v>271</v>
      </c>
      <c r="H66" s="154" t="s">
        <v>272</v>
      </c>
      <c r="I66" s="154">
        <v>70</v>
      </c>
      <c r="J66" s="154">
        <v>70</v>
      </c>
      <c r="K66" s="154">
        <v>55.25</v>
      </c>
      <c r="L66" s="154" t="s">
        <v>299</v>
      </c>
      <c r="M66" s="154" t="s">
        <v>271</v>
      </c>
      <c r="N66" s="150"/>
      <c r="O66" s="154">
        <f t="shared" si="4"/>
        <v>40.666666666666664</v>
      </c>
      <c r="P66" s="154">
        <f>E66</f>
        <v>42</v>
      </c>
      <c r="Q66" s="154">
        <f t="shared" si="13"/>
        <v>70</v>
      </c>
      <c r="R66" s="154">
        <f>AVERAGE(55.25,58)</f>
        <v>56.625</v>
      </c>
      <c r="S66" s="154"/>
      <c r="T66" s="154">
        <f t="shared" si="14"/>
        <v>52.322916666666664</v>
      </c>
      <c r="U66" s="154">
        <f t="shared" si="15"/>
        <v>47.916666666666664</v>
      </c>
    </row>
    <row r="67" spans="1:21" s="4" customFormat="1" x14ac:dyDescent="0.2">
      <c r="A67" s="21">
        <v>2023</v>
      </c>
      <c r="B67" s="154" t="s">
        <v>271</v>
      </c>
      <c r="C67" s="151" t="s">
        <v>305</v>
      </c>
      <c r="D67" s="151">
        <v>60</v>
      </c>
      <c r="E67" s="151">
        <v>60</v>
      </c>
      <c r="F67" s="151">
        <v>62</v>
      </c>
      <c r="G67" s="151">
        <v>62</v>
      </c>
      <c r="H67" s="151">
        <v>62</v>
      </c>
      <c r="I67" s="151">
        <v>62</v>
      </c>
      <c r="J67" s="151">
        <v>62</v>
      </c>
      <c r="K67" s="151">
        <v>57</v>
      </c>
      <c r="L67" s="151">
        <v>57</v>
      </c>
      <c r="M67" s="151">
        <v>57</v>
      </c>
      <c r="N67" s="151"/>
      <c r="O67" s="151">
        <f t="shared" si="4"/>
        <v>60</v>
      </c>
      <c r="P67" s="151">
        <f>AVERAGE(E67:G67)</f>
        <v>61.333333333333336</v>
      </c>
      <c r="Q67" s="151">
        <f t="shared" si="13"/>
        <v>62</v>
      </c>
      <c r="R67" s="151">
        <f>AVERAGE(K67:M67)</f>
        <v>57</v>
      </c>
      <c r="S67" s="151"/>
      <c r="T67" s="151">
        <f t="shared" si="14"/>
        <v>60.083333333333336</v>
      </c>
      <c r="U67" s="151">
        <f t="shared" si="15"/>
        <v>59.989583333333336</v>
      </c>
    </row>
    <row r="68" spans="1:21" s="4" customFormat="1" x14ac:dyDescent="0.2">
      <c r="A68" s="21">
        <v>2024</v>
      </c>
      <c r="B68" s="154">
        <v>55.4</v>
      </c>
      <c r="C68" s="151">
        <v>55</v>
      </c>
      <c r="D68" s="151">
        <v>55</v>
      </c>
      <c r="E68" s="151">
        <v>55</v>
      </c>
      <c r="F68" s="151">
        <v>54.2</v>
      </c>
      <c r="G68" s="151">
        <v>53</v>
      </c>
      <c r="H68" s="151">
        <v>53</v>
      </c>
      <c r="I68" s="151">
        <v>53</v>
      </c>
      <c r="J68" s="151">
        <v>51.5</v>
      </c>
      <c r="K68" s="151">
        <v>45</v>
      </c>
      <c r="L68" s="151">
        <v>45</v>
      </c>
      <c r="M68" s="151">
        <v>45</v>
      </c>
      <c r="N68" s="151"/>
      <c r="O68" s="151">
        <f t="shared" si="4"/>
        <v>55.133333333333333</v>
      </c>
      <c r="P68" s="151">
        <f>AVERAGE(E68:G68)</f>
        <v>54.066666666666663</v>
      </c>
      <c r="Q68" s="151">
        <f t="shared" si="13"/>
        <v>52.5</v>
      </c>
      <c r="R68" s="151">
        <f>AVERAGE(K68:M68)</f>
        <v>45</v>
      </c>
      <c r="S68" s="151"/>
      <c r="T68" s="151">
        <f>AVERAGE(O68:R68)</f>
        <v>51.674999999999997</v>
      </c>
      <c r="U68" s="151">
        <f t="shared" si="15"/>
        <v>54.674999999999997</v>
      </c>
    </row>
    <row r="69" spans="1:21" s="4" customFormat="1" x14ac:dyDescent="0.2">
      <c r="A69" s="177">
        <v>2025</v>
      </c>
      <c r="B69" s="178">
        <v>45</v>
      </c>
      <c r="C69" s="179">
        <v>42.25</v>
      </c>
      <c r="D69" s="179">
        <v>40</v>
      </c>
      <c r="E69" s="179">
        <v>39</v>
      </c>
      <c r="F69" s="179">
        <v>38</v>
      </c>
      <c r="G69" s="179" t="s">
        <v>23</v>
      </c>
      <c r="H69" s="179" t="s">
        <v>23</v>
      </c>
      <c r="I69" s="179" t="s">
        <v>23</v>
      </c>
      <c r="J69" s="179" t="s">
        <v>23</v>
      </c>
      <c r="K69" s="179" t="s">
        <v>23</v>
      </c>
      <c r="L69" s="179" t="s">
        <v>23</v>
      </c>
      <c r="M69" s="179" t="s">
        <v>23</v>
      </c>
      <c r="N69" s="179"/>
      <c r="O69" s="179">
        <f t="shared" si="4"/>
        <v>42.416666666666664</v>
      </c>
      <c r="P69" s="179" t="s">
        <v>23</v>
      </c>
      <c r="Q69" s="179" t="s">
        <v>23</v>
      </c>
      <c r="R69" s="179" t="s">
        <v>23</v>
      </c>
      <c r="S69" s="179"/>
      <c r="T69" s="179" t="s">
        <v>23</v>
      </c>
      <c r="U69" s="179" t="s">
        <v>23</v>
      </c>
    </row>
    <row r="70" spans="1:21" x14ac:dyDescent="0.2">
      <c r="A70" s="120" t="s">
        <v>293</v>
      </c>
      <c r="B70" s="121"/>
      <c r="C70" s="121"/>
      <c r="D70" s="121"/>
      <c r="E70" s="121"/>
      <c r="F70" s="121"/>
      <c r="G70" s="121"/>
      <c r="H70" s="121"/>
      <c r="I70" s="121"/>
      <c r="J70" s="121"/>
      <c r="K70" s="121"/>
      <c r="L70" s="121"/>
      <c r="M70" s="121"/>
      <c r="N70" s="122"/>
      <c r="O70" s="121"/>
      <c r="P70" s="121"/>
      <c r="Q70" s="121"/>
      <c r="R70" s="121"/>
      <c r="S70" s="122"/>
      <c r="T70" s="121"/>
      <c r="U70" s="121"/>
    </row>
    <row r="71" spans="1:21" x14ac:dyDescent="0.2">
      <c r="A71" s="120" t="s">
        <v>381</v>
      </c>
      <c r="B71" s="121"/>
      <c r="C71" s="121"/>
      <c r="D71" s="121"/>
      <c r="E71" s="121"/>
      <c r="F71" s="121"/>
      <c r="G71" s="121"/>
      <c r="H71" s="121"/>
      <c r="I71" s="121"/>
      <c r="J71" s="121"/>
      <c r="K71" s="121"/>
      <c r="L71" s="121"/>
      <c r="M71" s="121"/>
      <c r="N71" s="122"/>
      <c r="O71" s="121"/>
      <c r="P71" s="121"/>
      <c r="Q71" s="121"/>
      <c r="R71" s="121"/>
      <c r="S71" s="122"/>
      <c r="T71" s="121"/>
      <c r="U71" s="121"/>
    </row>
    <row r="72" spans="1:21" x14ac:dyDescent="0.2">
      <c r="A72" s="120" t="s">
        <v>297</v>
      </c>
      <c r="B72" s="121"/>
      <c r="C72" s="121"/>
      <c r="D72" s="121"/>
      <c r="E72" s="121"/>
      <c r="F72" s="121"/>
      <c r="G72" s="121"/>
      <c r="H72" s="121"/>
      <c r="I72" s="121"/>
      <c r="J72" s="121"/>
      <c r="K72" s="121"/>
      <c r="L72" s="121"/>
      <c r="M72" s="121"/>
      <c r="N72" s="122"/>
      <c r="O72" s="121"/>
      <c r="P72" s="121"/>
      <c r="Q72" s="121"/>
      <c r="R72" s="121"/>
      <c r="S72" s="122"/>
      <c r="T72" s="121"/>
      <c r="U72" s="121"/>
    </row>
    <row r="73" spans="1:21" x14ac:dyDescent="0.2">
      <c r="A73" s="120" t="s">
        <v>298</v>
      </c>
      <c r="B73" s="121"/>
      <c r="C73" s="121"/>
      <c r="D73" s="121"/>
      <c r="E73" s="121"/>
      <c r="F73" s="121"/>
      <c r="G73" s="121"/>
      <c r="H73" s="121"/>
      <c r="I73" s="121"/>
      <c r="J73" s="121"/>
      <c r="K73" s="121"/>
      <c r="L73" s="121"/>
      <c r="M73" s="121"/>
      <c r="N73" s="122"/>
      <c r="O73" s="121"/>
      <c r="P73" s="121"/>
      <c r="Q73" s="121"/>
      <c r="R73" s="121"/>
      <c r="S73" s="122"/>
      <c r="T73" s="121"/>
      <c r="U73" s="121"/>
    </row>
    <row r="74" spans="1:21" x14ac:dyDescent="0.2">
      <c r="A74" s="120" t="s">
        <v>306</v>
      </c>
      <c r="B74" s="121"/>
      <c r="C74" s="121"/>
      <c r="D74" s="121"/>
      <c r="E74" s="121"/>
      <c r="F74" s="121"/>
      <c r="G74" s="121"/>
      <c r="H74" s="121"/>
      <c r="I74" s="121"/>
      <c r="J74" s="121"/>
      <c r="K74" s="121"/>
      <c r="L74" s="121"/>
      <c r="M74" s="121"/>
      <c r="N74" s="122"/>
      <c r="O74" s="121"/>
      <c r="P74" s="121"/>
      <c r="Q74" s="121"/>
      <c r="R74" s="121"/>
      <c r="S74" s="122"/>
      <c r="T74" s="121"/>
      <c r="U74" s="121"/>
    </row>
    <row r="75" spans="1:21" x14ac:dyDescent="0.2">
      <c r="A75" s="120" t="s">
        <v>307</v>
      </c>
      <c r="B75" s="121"/>
      <c r="C75" s="121"/>
      <c r="D75" s="121"/>
      <c r="E75" s="121"/>
      <c r="F75" s="121"/>
      <c r="G75" s="121"/>
      <c r="H75" s="121"/>
      <c r="I75" s="121"/>
      <c r="J75" s="121"/>
      <c r="K75" s="121"/>
      <c r="L75" s="121"/>
      <c r="M75" s="121"/>
      <c r="N75" s="122"/>
      <c r="O75" s="121"/>
      <c r="P75" s="121"/>
      <c r="Q75" s="121"/>
      <c r="R75" s="121"/>
      <c r="S75" s="122"/>
      <c r="T75" s="121"/>
      <c r="U75" s="121"/>
    </row>
    <row r="76" spans="1:21" x14ac:dyDescent="0.2">
      <c r="A76" s="120" t="s">
        <v>321</v>
      </c>
      <c r="B76" s="123"/>
    </row>
    <row r="77" spans="1:21" x14ac:dyDescent="0.2">
      <c r="A77" s="9" t="s">
        <v>380</v>
      </c>
    </row>
    <row r="78" spans="1:21" x14ac:dyDescent="0.2">
      <c r="A78" s="9" t="s">
        <v>270</v>
      </c>
    </row>
  </sheetData>
  <pageMargins left="0.75" right="0.75" top="1" bottom="1" header="0.5" footer="0.5"/>
  <pageSetup scale="61" orientation="landscape" r:id="rId1"/>
  <headerFooter alignWithMargins="0"/>
  <ignoredErrors>
    <ignoredError sqref="O42:O62 P42:U47 P49:U62 P48:T48 O63:U65 O67:U67 O66 S66:U66 O68:Q68" formulaRange="1"/>
    <ignoredError sqref="U48 P66:R66" formula="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09C30-A882-48EC-9391-A48BFB747EEC}">
  <sheetPr codeName="Sheet7"/>
  <dimension ref="A1:U35"/>
  <sheetViews>
    <sheetView zoomScaleNormal="100" workbookViewId="0">
      <pane xSplit="1" ySplit="3" topLeftCell="B4" activePane="bottomRight" state="frozen"/>
      <selection pane="topRight" activeCell="B1" sqref="B1"/>
      <selection pane="bottomLeft" activeCell="A4" sqref="A4"/>
      <selection pane="bottomRight"/>
    </sheetView>
  </sheetViews>
  <sheetFormatPr defaultRowHeight="11.25" x14ac:dyDescent="0.2"/>
  <cols>
    <col min="1" max="12" width="9.140625" style="4"/>
    <col min="13" max="13" width="9.140625" style="4" customWidth="1"/>
    <col min="14" max="14" width="0.85546875" style="4" customWidth="1"/>
    <col min="15" max="18" width="9.140625" style="4"/>
    <col min="19" max="19" width="0.85546875" style="4" customWidth="1"/>
    <col min="20" max="269" width="9.140625" style="4"/>
    <col min="270" max="270" width="2.28515625" style="4" customWidth="1"/>
    <col min="271" max="274" width="9.140625" style="4"/>
    <col min="275" max="275" width="2" style="4" customWidth="1"/>
    <col min="276" max="525" width="9.140625" style="4"/>
    <col min="526" max="526" width="2.28515625" style="4" customWidth="1"/>
    <col min="527" max="530" width="9.140625" style="4"/>
    <col min="531" max="531" width="2" style="4" customWidth="1"/>
    <col min="532" max="781" width="9.140625" style="4"/>
    <col min="782" max="782" width="2.28515625" style="4" customWidth="1"/>
    <col min="783" max="786" width="9.140625" style="4"/>
    <col min="787" max="787" width="2" style="4" customWidth="1"/>
    <col min="788" max="1037" width="9.140625" style="4"/>
    <col min="1038" max="1038" width="2.28515625" style="4" customWidth="1"/>
    <col min="1039" max="1042" width="9.140625" style="4"/>
    <col min="1043" max="1043" width="2" style="4" customWidth="1"/>
    <col min="1044" max="1293" width="9.140625" style="4"/>
    <col min="1294" max="1294" width="2.28515625" style="4" customWidth="1"/>
    <col min="1295" max="1298" width="9.140625" style="4"/>
    <col min="1299" max="1299" width="2" style="4" customWidth="1"/>
    <col min="1300" max="1549" width="9.140625" style="4"/>
    <col min="1550" max="1550" width="2.28515625" style="4" customWidth="1"/>
    <col min="1551" max="1554" width="9.140625" style="4"/>
    <col min="1555" max="1555" width="2" style="4" customWidth="1"/>
    <col min="1556" max="1805" width="9.140625" style="4"/>
    <col min="1806" max="1806" width="2.28515625" style="4" customWidth="1"/>
    <col min="1807" max="1810" width="9.140625" style="4"/>
    <col min="1811" max="1811" width="2" style="4" customWidth="1"/>
    <col min="1812" max="2061" width="9.140625" style="4"/>
    <col min="2062" max="2062" width="2.28515625" style="4" customWidth="1"/>
    <col min="2063" max="2066" width="9.140625" style="4"/>
    <col min="2067" max="2067" width="2" style="4" customWidth="1"/>
    <col min="2068" max="2317" width="9.140625" style="4"/>
    <col min="2318" max="2318" width="2.28515625" style="4" customWidth="1"/>
    <col min="2319" max="2322" width="9.140625" style="4"/>
    <col min="2323" max="2323" width="2" style="4" customWidth="1"/>
    <col min="2324" max="2573" width="9.140625" style="4"/>
    <col min="2574" max="2574" width="2.28515625" style="4" customWidth="1"/>
    <col min="2575" max="2578" width="9.140625" style="4"/>
    <col min="2579" max="2579" width="2" style="4" customWidth="1"/>
    <col min="2580" max="2829" width="9.140625" style="4"/>
    <col min="2830" max="2830" width="2.28515625" style="4" customWidth="1"/>
    <col min="2831" max="2834" width="9.140625" style="4"/>
    <col min="2835" max="2835" width="2" style="4" customWidth="1"/>
    <col min="2836" max="3085" width="9.140625" style="4"/>
    <col min="3086" max="3086" width="2.28515625" style="4" customWidth="1"/>
    <col min="3087" max="3090" width="9.140625" style="4"/>
    <col min="3091" max="3091" width="2" style="4" customWidth="1"/>
    <col min="3092" max="3341" width="9.140625" style="4"/>
    <col min="3342" max="3342" width="2.28515625" style="4" customWidth="1"/>
    <col min="3343" max="3346" width="9.140625" style="4"/>
    <col min="3347" max="3347" width="2" style="4" customWidth="1"/>
    <col min="3348" max="3597" width="9.140625" style="4"/>
    <col min="3598" max="3598" width="2.28515625" style="4" customWidth="1"/>
    <col min="3599" max="3602" width="9.140625" style="4"/>
    <col min="3603" max="3603" width="2" style="4" customWidth="1"/>
    <col min="3604" max="3853" width="9.140625" style="4"/>
    <col min="3854" max="3854" width="2.28515625" style="4" customWidth="1"/>
    <col min="3855" max="3858" width="9.140625" style="4"/>
    <col min="3859" max="3859" width="2" style="4" customWidth="1"/>
    <col min="3860" max="4109" width="9.140625" style="4"/>
    <col min="4110" max="4110" width="2.28515625" style="4" customWidth="1"/>
    <col min="4111" max="4114" width="9.140625" style="4"/>
    <col min="4115" max="4115" width="2" style="4" customWidth="1"/>
    <col min="4116" max="4365" width="9.140625" style="4"/>
    <col min="4366" max="4366" width="2.28515625" style="4" customWidth="1"/>
    <col min="4367" max="4370" width="9.140625" style="4"/>
    <col min="4371" max="4371" width="2" style="4" customWidth="1"/>
    <col min="4372" max="4621" width="9.140625" style="4"/>
    <col min="4622" max="4622" width="2.28515625" style="4" customWidth="1"/>
    <col min="4623" max="4626" width="9.140625" style="4"/>
    <col min="4627" max="4627" width="2" style="4" customWidth="1"/>
    <col min="4628" max="4877" width="9.140625" style="4"/>
    <col min="4878" max="4878" width="2.28515625" style="4" customWidth="1"/>
    <col min="4879" max="4882" width="9.140625" style="4"/>
    <col min="4883" max="4883" width="2" style="4" customWidth="1"/>
    <col min="4884" max="5133" width="9.140625" style="4"/>
    <col min="5134" max="5134" width="2.28515625" style="4" customWidth="1"/>
    <col min="5135" max="5138" width="9.140625" style="4"/>
    <col min="5139" max="5139" width="2" style="4" customWidth="1"/>
    <col min="5140" max="5389" width="9.140625" style="4"/>
    <col min="5390" max="5390" width="2.28515625" style="4" customWidth="1"/>
    <col min="5391" max="5394" width="9.140625" style="4"/>
    <col min="5395" max="5395" width="2" style="4" customWidth="1"/>
    <col min="5396" max="5645" width="9.140625" style="4"/>
    <col min="5646" max="5646" width="2.28515625" style="4" customWidth="1"/>
    <col min="5647" max="5650" width="9.140625" style="4"/>
    <col min="5651" max="5651" width="2" style="4" customWidth="1"/>
    <col min="5652" max="5901" width="9.140625" style="4"/>
    <col min="5902" max="5902" width="2.28515625" style="4" customWidth="1"/>
    <col min="5903" max="5906" width="9.140625" style="4"/>
    <col min="5907" max="5907" width="2" style="4" customWidth="1"/>
    <col min="5908" max="6157" width="9.140625" style="4"/>
    <col min="6158" max="6158" width="2.28515625" style="4" customWidth="1"/>
    <col min="6159" max="6162" width="9.140625" style="4"/>
    <col min="6163" max="6163" width="2" style="4" customWidth="1"/>
    <col min="6164" max="6413" width="9.140625" style="4"/>
    <col min="6414" max="6414" width="2.28515625" style="4" customWidth="1"/>
    <col min="6415" max="6418" width="9.140625" style="4"/>
    <col min="6419" max="6419" width="2" style="4" customWidth="1"/>
    <col min="6420" max="6669" width="9.140625" style="4"/>
    <col min="6670" max="6670" width="2.28515625" style="4" customWidth="1"/>
    <col min="6671" max="6674" width="9.140625" style="4"/>
    <col min="6675" max="6675" width="2" style="4" customWidth="1"/>
    <col min="6676" max="6925" width="9.140625" style="4"/>
    <col min="6926" max="6926" width="2.28515625" style="4" customWidth="1"/>
    <col min="6927" max="6930" width="9.140625" style="4"/>
    <col min="6931" max="6931" width="2" style="4" customWidth="1"/>
    <col min="6932" max="7181" width="9.140625" style="4"/>
    <col min="7182" max="7182" width="2.28515625" style="4" customWidth="1"/>
    <col min="7183" max="7186" width="9.140625" style="4"/>
    <col min="7187" max="7187" width="2" style="4" customWidth="1"/>
    <col min="7188" max="7437" width="9.140625" style="4"/>
    <col min="7438" max="7438" width="2.28515625" style="4" customWidth="1"/>
    <col min="7439" max="7442" width="9.140625" style="4"/>
    <col min="7443" max="7443" width="2" style="4" customWidth="1"/>
    <col min="7444" max="7693" width="9.140625" style="4"/>
    <col min="7694" max="7694" width="2.28515625" style="4" customWidth="1"/>
    <col min="7695" max="7698" width="9.140625" style="4"/>
    <col min="7699" max="7699" width="2" style="4" customWidth="1"/>
    <col min="7700" max="7949" width="9.140625" style="4"/>
    <col min="7950" max="7950" width="2.28515625" style="4" customWidth="1"/>
    <col min="7951" max="7954" width="9.140625" style="4"/>
    <col min="7955" max="7955" width="2" style="4" customWidth="1"/>
    <col min="7956" max="8205" width="9.140625" style="4"/>
    <col min="8206" max="8206" width="2.28515625" style="4" customWidth="1"/>
    <col min="8207" max="8210" width="9.140625" style="4"/>
    <col min="8211" max="8211" width="2" style="4" customWidth="1"/>
    <col min="8212" max="8461" width="9.140625" style="4"/>
    <col min="8462" max="8462" width="2.28515625" style="4" customWidth="1"/>
    <col min="8463" max="8466" width="9.140625" style="4"/>
    <col min="8467" max="8467" width="2" style="4" customWidth="1"/>
    <col min="8468" max="8717" width="9.140625" style="4"/>
    <col min="8718" max="8718" width="2.28515625" style="4" customWidth="1"/>
    <col min="8719" max="8722" width="9.140625" style="4"/>
    <col min="8723" max="8723" width="2" style="4" customWidth="1"/>
    <col min="8724" max="8973" width="9.140625" style="4"/>
    <col min="8974" max="8974" width="2.28515625" style="4" customWidth="1"/>
    <col min="8975" max="8978" width="9.140625" style="4"/>
    <col min="8979" max="8979" width="2" style="4" customWidth="1"/>
    <col min="8980" max="9229" width="9.140625" style="4"/>
    <col min="9230" max="9230" width="2.28515625" style="4" customWidth="1"/>
    <col min="9231" max="9234" width="9.140625" style="4"/>
    <col min="9235" max="9235" width="2" style="4" customWidth="1"/>
    <col min="9236" max="9485" width="9.140625" style="4"/>
    <col min="9486" max="9486" width="2.28515625" style="4" customWidth="1"/>
    <col min="9487" max="9490" width="9.140625" style="4"/>
    <col min="9491" max="9491" width="2" style="4" customWidth="1"/>
    <col min="9492" max="9741" width="9.140625" style="4"/>
    <col min="9742" max="9742" width="2.28515625" style="4" customWidth="1"/>
    <col min="9743" max="9746" width="9.140625" style="4"/>
    <col min="9747" max="9747" width="2" style="4" customWidth="1"/>
    <col min="9748" max="9997" width="9.140625" style="4"/>
    <col min="9998" max="9998" width="2.28515625" style="4" customWidth="1"/>
    <col min="9999" max="10002" width="9.140625" style="4"/>
    <col min="10003" max="10003" width="2" style="4" customWidth="1"/>
    <col min="10004" max="10253" width="9.140625" style="4"/>
    <col min="10254" max="10254" width="2.28515625" style="4" customWidth="1"/>
    <col min="10255" max="10258" width="9.140625" style="4"/>
    <col min="10259" max="10259" width="2" style="4" customWidth="1"/>
    <col min="10260" max="10509" width="9.140625" style="4"/>
    <col min="10510" max="10510" width="2.28515625" style="4" customWidth="1"/>
    <col min="10511" max="10514" width="9.140625" style="4"/>
    <col min="10515" max="10515" width="2" style="4" customWidth="1"/>
    <col min="10516" max="10765" width="9.140625" style="4"/>
    <col min="10766" max="10766" width="2.28515625" style="4" customWidth="1"/>
    <col min="10767" max="10770" width="9.140625" style="4"/>
    <col min="10771" max="10771" width="2" style="4" customWidth="1"/>
    <col min="10772" max="11021" width="9.140625" style="4"/>
    <col min="11022" max="11022" width="2.28515625" style="4" customWidth="1"/>
    <col min="11023" max="11026" width="9.140625" style="4"/>
    <col min="11027" max="11027" width="2" style="4" customWidth="1"/>
    <col min="11028" max="11277" width="9.140625" style="4"/>
    <col min="11278" max="11278" width="2.28515625" style="4" customWidth="1"/>
    <col min="11279" max="11282" width="9.140625" style="4"/>
    <col min="11283" max="11283" width="2" style="4" customWidth="1"/>
    <col min="11284" max="11533" width="9.140625" style="4"/>
    <col min="11534" max="11534" width="2.28515625" style="4" customWidth="1"/>
    <col min="11535" max="11538" width="9.140625" style="4"/>
    <col min="11539" max="11539" width="2" style="4" customWidth="1"/>
    <col min="11540" max="11789" width="9.140625" style="4"/>
    <col min="11790" max="11790" width="2.28515625" style="4" customWidth="1"/>
    <col min="11791" max="11794" width="9.140625" style="4"/>
    <col min="11795" max="11795" width="2" style="4" customWidth="1"/>
    <col min="11796" max="12045" width="9.140625" style="4"/>
    <col min="12046" max="12046" width="2.28515625" style="4" customWidth="1"/>
    <col min="12047" max="12050" width="9.140625" style="4"/>
    <col min="12051" max="12051" width="2" style="4" customWidth="1"/>
    <col min="12052" max="12301" width="9.140625" style="4"/>
    <col min="12302" max="12302" width="2.28515625" style="4" customWidth="1"/>
    <col min="12303" max="12306" width="9.140625" style="4"/>
    <col min="12307" max="12307" width="2" style="4" customWidth="1"/>
    <col min="12308" max="12557" width="9.140625" style="4"/>
    <col min="12558" max="12558" width="2.28515625" style="4" customWidth="1"/>
    <col min="12559" max="12562" width="9.140625" style="4"/>
    <col min="12563" max="12563" width="2" style="4" customWidth="1"/>
    <col min="12564" max="12813" width="9.140625" style="4"/>
    <col min="12814" max="12814" width="2.28515625" style="4" customWidth="1"/>
    <col min="12815" max="12818" width="9.140625" style="4"/>
    <col min="12819" max="12819" width="2" style="4" customWidth="1"/>
    <col min="12820" max="13069" width="9.140625" style="4"/>
    <col min="13070" max="13070" width="2.28515625" style="4" customWidth="1"/>
    <col min="13071" max="13074" width="9.140625" style="4"/>
    <col min="13075" max="13075" width="2" style="4" customWidth="1"/>
    <col min="13076" max="13325" width="9.140625" style="4"/>
    <col min="13326" max="13326" width="2.28515625" style="4" customWidth="1"/>
    <col min="13327" max="13330" width="9.140625" style="4"/>
    <col min="13331" max="13331" width="2" style="4" customWidth="1"/>
    <col min="13332" max="13581" width="9.140625" style="4"/>
    <col min="13582" max="13582" width="2.28515625" style="4" customWidth="1"/>
    <col min="13583" max="13586" width="9.140625" style="4"/>
    <col min="13587" max="13587" width="2" style="4" customWidth="1"/>
    <col min="13588" max="13837" width="9.140625" style="4"/>
    <col min="13838" max="13838" width="2.28515625" style="4" customWidth="1"/>
    <col min="13839" max="13842" width="9.140625" style="4"/>
    <col min="13843" max="13843" width="2" style="4" customWidth="1"/>
    <col min="13844" max="14093" width="9.140625" style="4"/>
    <col min="14094" max="14094" width="2.28515625" style="4" customWidth="1"/>
    <col min="14095" max="14098" width="9.140625" style="4"/>
    <col min="14099" max="14099" width="2" style="4" customWidth="1"/>
    <col min="14100" max="14349" width="9.140625" style="4"/>
    <col min="14350" max="14350" width="2.28515625" style="4" customWidth="1"/>
    <col min="14351" max="14354" width="9.140625" style="4"/>
    <col min="14355" max="14355" width="2" style="4" customWidth="1"/>
    <col min="14356" max="14605" width="9.140625" style="4"/>
    <col min="14606" max="14606" width="2.28515625" style="4" customWidth="1"/>
    <col min="14607" max="14610" width="9.140625" style="4"/>
    <col min="14611" max="14611" width="2" style="4" customWidth="1"/>
    <col min="14612" max="14861" width="9.140625" style="4"/>
    <col min="14862" max="14862" width="2.28515625" style="4" customWidth="1"/>
    <col min="14863" max="14866" width="9.140625" style="4"/>
    <col min="14867" max="14867" width="2" style="4" customWidth="1"/>
    <col min="14868" max="15117" width="9.140625" style="4"/>
    <col min="15118" max="15118" width="2.28515625" style="4" customWidth="1"/>
    <col min="15119" max="15122" width="9.140625" style="4"/>
    <col min="15123" max="15123" width="2" style="4" customWidth="1"/>
    <col min="15124" max="15373" width="9.140625" style="4"/>
    <col min="15374" max="15374" width="2.28515625" style="4" customWidth="1"/>
    <col min="15375" max="15378" width="9.140625" style="4"/>
    <col min="15379" max="15379" width="2" style="4" customWidth="1"/>
    <col min="15380" max="15629" width="9.140625" style="4"/>
    <col min="15630" max="15630" width="2.28515625" style="4" customWidth="1"/>
    <col min="15631" max="15634" width="9.140625" style="4"/>
    <col min="15635" max="15635" width="2" style="4" customWidth="1"/>
    <col min="15636" max="15885" width="9.140625" style="4"/>
    <col min="15886" max="15886" width="2.28515625" style="4" customWidth="1"/>
    <col min="15887" max="15890" width="9.140625" style="4"/>
    <col min="15891" max="15891" width="2" style="4" customWidth="1"/>
    <col min="15892" max="16141" width="9.140625" style="4"/>
    <col min="16142" max="16142" width="2.28515625" style="4" customWidth="1"/>
    <col min="16143" max="16146" width="9.140625" style="4"/>
    <col min="16147" max="16147" width="2" style="4" customWidth="1"/>
    <col min="16148" max="16384" width="9.140625" style="4"/>
  </cols>
  <sheetData>
    <row r="1" spans="1:21" x14ac:dyDescent="0.2">
      <c r="A1" s="13" t="s">
        <v>373</v>
      </c>
      <c r="B1" s="17"/>
      <c r="C1" s="17"/>
      <c r="D1" s="17"/>
      <c r="E1" s="17"/>
      <c r="F1" s="17"/>
      <c r="G1" s="17"/>
      <c r="H1" s="17"/>
      <c r="I1" s="17"/>
      <c r="J1" s="17"/>
      <c r="K1" s="17"/>
      <c r="L1" s="17"/>
      <c r="M1" s="17"/>
      <c r="N1" s="17"/>
      <c r="O1" s="17"/>
      <c r="P1" s="17"/>
      <c r="Q1" s="17"/>
      <c r="R1" s="17"/>
      <c r="S1" s="17"/>
      <c r="T1" s="17"/>
      <c r="U1" s="17"/>
    </row>
    <row r="2" spans="1:21" x14ac:dyDescent="0.2">
      <c r="A2" s="17" t="s">
        <v>21</v>
      </c>
      <c r="B2" s="18" t="s">
        <v>20</v>
      </c>
      <c r="C2" s="18" t="s">
        <v>19</v>
      </c>
      <c r="D2" s="18" t="s">
        <v>18</v>
      </c>
      <c r="E2" s="18" t="s">
        <v>17</v>
      </c>
      <c r="F2" s="18" t="s">
        <v>16</v>
      </c>
      <c r="G2" s="18" t="s">
        <v>15</v>
      </c>
      <c r="H2" s="18" t="s">
        <v>14</v>
      </c>
      <c r="I2" s="18" t="s">
        <v>13</v>
      </c>
      <c r="J2" s="18" t="s">
        <v>12</v>
      </c>
      <c r="K2" s="18" t="s">
        <v>11</v>
      </c>
      <c r="L2" s="18" t="s">
        <v>10</v>
      </c>
      <c r="M2" s="18" t="s">
        <v>9</v>
      </c>
      <c r="N2" s="17"/>
      <c r="O2" s="18" t="s">
        <v>8</v>
      </c>
      <c r="P2" s="18" t="s">
        <v>7</v>
      </c>
      <c r="Q2" s="18" t="s">
        <v>6</v>
      </c>
      <c r="R2" s="18" t="s">
        <v>5</v>
      </c>
      <c r="S2" s="18"/>
      <c r="T2" s="18" t="s">
        <v>4</v>
      </c>
      <c r="U2" s="18" t="s">
        <v>3</v>
      </c>
    </row>
    <row r="3" spans="1:21" x14ac:dyDescent="0.2">
      <c r="A3" s="19" t="s">
        <v>2</v>
      </c>
      <c r="B3" s="19"/>
      <c r="C3" s="19"/>
      <c r="D3" s="19"/>
      <c r="E3" s="19"/>
      <c r="F3" s="19"/>
      <c r="G3" s="19"/>
      <c r="H3" s="19"/>
      <c r="I3" s="19"/>
      <c r="J3" s="19"/>
      <c r="K3" s="19"/>
      <c r="L3" s="19"/>
      <c r="M3" s="19"/>
      <c r="N3" s="19"/>
      <c r="O3" s="19"/>
      <c r="P3" s="19"/>
      <c r="Q3" s="19"/>
      <c r="R3" s="19"/>
      <c r="S3" s="19"/>
      <c r="T3" s="19"/>
      <c r="U3" s="19"/>
    </row>
    <row r="4" spans="1:21" x14ac:dyDescent="0.2">
      <c r="A4" s="21">
        <v>1999</v>
      </c>
      <c r="B4" s="154" t="s">
        <v>23</v>
      </c>
      <c r="C4" s="154" t="s">
        <v>23</v>
      </c>
      <c r="D4" s="154" t="s">
        <v>23</v>
      </c>
      <c r="E4" s="154" t="s">
        <v>23</v>
      </c>
      <c r="F4" s="154" t="s">
        <v>23</v>
      </c>
      <c r="G4" s="154" t="s">
        <v>23</v>
      </c>
      <c r="H4" s="154" t="s">
        <v>23</v>
      </c>
      <c r="I4" s="154" t="s">
        <v>23</v>
      </c>
      <c r="J4" s="154" t="s">
        <v>23</v>
      </c>
      <c r="K4" s="154" t="s">
        <v>23</v>
      </c>
      <c r="L4" s="154">
        <v>26.04</v>
      </c>
      <c r="M4" s="154">
        <v>26.58</v>
      </c>
      <c r="N4" s="154"/>
      <c r="O4" s="154" t="s">
        <v>23</v>
      </c>
      <c r="P4" s="154" t="s">
        <v>23</v>
      </c>
      <c r="Q4" s="154" t="s">
        <v>23</v>
      </c>
      <c r="R4" s="154">
        <f t="shared" ref="R4:R26" si="0">AVERAGE(K4:M4)</f>
        <v>26.31</v>
      </c>
      <c r="S4" s="154"/>
      <c r="T4" s="154" t="s">
        <v>23</v>
      </c>
      <c r="U4" s="154" t="s">
        <v>23</v>
      </c>
    </row>
    <row r="5" spans="1:21" x14ac:dyDescent="0.2">
      <c r="A5" s="21">
        <v>2000</v>
      </c>
      <c r="B5" s="154">
        <v>25.51</v>
      </c>
      <c r="C5" s="154">
        <v>24.48</v>
      </c>
      <c r="D5" s="154">
        <v>24.68</v>
      </c>
      <c r="E5" s="154">
        <v>24.76</v>
      </c>
      <c r="F5" s="154">
        <v>24.01</v>
      </c>
      <c r="G5" s="154">
        <v>24.03</v>
      </c>
      <c r="H5" s="154">
        <v>23.45</v>
      </c>
      <c r="I5" s="154">
        <v>23.2</v>
      </c>
      <c r="J5" s="154">
        <v>23.67</v>
      </c>
      <c r="K5" s="154">
        <v>26.4</v>
      </c>
      <c r="L5" s="154">
        <v>26.35</v>
      </c>
      <c r="M5" s="154">
        <v>25.51</v>
      </c>
      <c r="N5" s="154"/>
      <c r="O5" s="154">
        <f t="shared" ref="O5:O30" si="1">AVERAGE(B5:D5)</f>
        <v>24.89</v>
      </c>
      <c r="P5" s="154">
        <f t="shared" ref="P5:P29" si="2">AVERAGE(E5:G5)</f>
        <v>24.266666666666669</v>
      </c>
      <c r="Q5" s="154">
        <f t="shared" ref="Q5:Q29" si="3">AVERAGE(H5:J5)</f>
        <v>23.439999999999998</v>
      </c>
      <c r="R5" s="154">
        <f t="shared" si="0"/>
        <v>26.08666666666667</v>
      </c>
      <c r="S5" s="154"/>
      <c r="T5" s="154">
        <f>AVERAGE(B5:M5)</f>
        <v>24.670833333333334</v>
      </c>
      <c r="U5" s="154">
        <f>(+R4+O5+P5+Q5)/4</f>
        <v>24.726666666666667</v>
      </c>
    </row>
    <row r="6" spans="1:21" x14ac:dyDescent="0.2">
      <c r="A6" s="21">
        <v>2001</v>
      </c>
      <c r="B6" s="154">
        <v>25.84</v>
      </c>
      <c r="C6" s="154">
        <v>25.7</v>
      </c>
      <c r="D6" s="154">
        <v>26.39</v>
      </c>
      <c r="E6" s="154">
        <v>26.44</v>
      </c>
      <c r="F6" s="154">
        <v>26.21</v>
      </c>
      <c r="G6" s="154">
        <v>25.84</v>
      </c>
      <c r="H6" s="154">
        <v>25.55</v>
      </c>
      <c r="I6" s="154">
        <v>25.89</v>
      </c>
      <c r="J6" s="154">
        <v>26.88</v>
      </c>
      <c r="K6" s="154">
        <v>27.81</v>
      </c>
      <c r="L6" s="154">
        <v>28.06</v>
      </c>
      <c r="M6" s="154">
        <v>28.06</v>
      </c>
      <c r="N6" s="154"/>
      <c r="O6" s="154">
        <f t="shared" si="1"/>
        <v>25.97666666666667</v>
      </c>
      <c r="P6" s="154">
        <f t="shared" si="2"/>
        <v>26.163333333333338</v>
      </c>
      <c r="Q6" s="154">
        <f t="shared" si="3"/>
        <v>26.106666666666666</v>
      </c>
      <c r="R6" s="154">
        <f t="shared" si="0"/>
        <v>27.976666666666663</v>
      </c>
      <c r="S6" s="154"/>
      <c r="T6" s="154">
        <f>AVERAGE(B6:M6)</f>
        <v>26.555833333333336</v>
      </c>
      <c r="U6" s="154">
        <f>(+R5+O6+P6+Q6)/4</f>
        <v>26.083333333333336</v>
      </c>
    </row>
    <row r="7" spans="1:21" x14ac:dyDescent="0.2">
      <c r="A7" s="21">
        <v>2002</v>
      </c>
      <c r="B7" s="154">
        <v>28.05</v>
      </c>
      <c r="C7" s="154">
        <v>27.34</v>
      </c>
      <c r="D7" s="154">
        <v>26.34</v>
      </c>
      <c r="E7" s="154">
        <v>26.1</v>
      </c>
      <c r="F7" s="154">
        <v>25.78</v>
      </c>
      <c r="G7" s="154">
        <v>26.15</v>
      </c>
      <c r="H7" s="154">
        <v>27.46</v>
      </c>
      <c r="I7" s="154">
        <v>27.46</v>
      </c>
      <c r="J7" s="154">
        <v>28.13</v>
      </c>
      <c r="K7" s="154">
        <v>28.55</v>
      </c>
      <c r="L7" s="154">
        <v>28.95</v>
      </c>
      <c r="M7" s="154">
        <v>28.58</v>
      </c>
      <c r="N7" s="154"/>
      <c r="O7" s="154">
        <f t="shared" si="1"/>
        <v>27.243333333333336</v>
      </c>
      <c r="P7" s="154">
        <f t="shared" si="2"/>
        <v>26.01</v>
      </c>
      <c r="Q7" s="154">
        <f t="shared" si="3"/>
        <v>27.683333333333334</v>
      </c>
      <c r="R7" s="154">
        <f t="shared" si="0"/>
        <v>28.693333333333332</v>
      </c>
      <c r="S7" s="154"/>
      <c r="T7" s="154">
        <f>AVERAGE(B7:M7)</f>
        <v>27.407499999999999</v>
      </c>
      <c r="U7" s="154">
        <f t="shared" ref="U7:U29" si="4">(R6+O7+P7+Q7)/4</f>
        <v>27.228333333333335</v>
      </c>
    </row>
    <row r="8" spans="1:21" x14ac:dyDescent="0.2">
      <c r="A8" s="21">
        <v>2003</v>
      </c>
      <c r="B8" s="154">
        <v>28.28</v>
      </c>
      <c r="C8" s="154">
        <v>28.4</v>
      </c>
      <c r="D8" s="154">
        <v>28.69</v>
      </c>
      <c r="E8" s="154">
        <v>28.45</v>
      </c>
      <c r="F8" s="154">
        <v>28.31</v>
      </c>
      <c r="G8" s="154">
        <v>28.1</v>
      </c>
      <c r="H8" s="154">
        <v>27.76</v>
      </c>
      <c r="I8" s="154">
        <v>27.56</v>
      </c>
      <c r="J8" s="154">
        <v>26.7</v>
      </c>
      <c r="K8" s="154">
        <v>26.55</v>
      </c>
      <c r="L8" s="154">
        <v>26.1</v>
      </c>
      <c r="M8" s="154">
        <v>25.28</v>
      </c>
      <c r="N8" s="154"/>
      <c r="O8" s="154">
        <f t="shared" si="1"/>
        <v>28.456666666666667</v>
      </c>
      <c r="P8" s="154">
        <f t="shared" si="2"/>
        <v>28.286666666666665</v>
      </c>
      <c r="Q8" s="154">
        <f t="shared" si="3"/>
        <v>27.34</v>
      </c>
      <c r="R8" s="154">
        <f t="shared" si="0"/>
        <v>25.97666666666667</v>
      </c>
      <c r="S8" s="154"/>
      <c r="T8" s="154">
        <f>AVERAGE(B8:M8)</f>
        <v>27.514999999999997</v>
      </c>
      <c r="U8" s="154">
        <f t="shared" si="4"/>
        <v>28.194166666666668</v>
      </c>
    </row>
    <row r="9" spans="1:21" x14ac:dyDescent="0.2">
      <c r="A9" s="21">
        <v>2004</v>
      </c>
      <c r="B9" s="154">
        <v>25.4</v>
      </c>
      <c r="C9" s="154">
        <v>25.53</v>
      </c>
      <c r="D9" s="154">
        <v>25.78</v>
      </c>
      <c r="E9" s="154">
        <v>25.77</v>
      </c>
      <c r="F9" s="154">
        <v>25.58</v>
      </c>
      <c r="G9" s="154">
        <v>24.73</v>
      </c>
      <c r="H9" s="154">
        <v>24.94</v>
      </c>
      <c r="I9" s="154">
        <v>24.94</v>
      </c>
      <c r="J9" s="154">
        <v>25.34</v>
      </c>
      <c r="K9" s="154">
        <v>25.13</v>
      </c>
      <c r="L9" s="154">
        <v>25.25</v>
      </c>
      <c r="M9" s="154">
        <v>25.46</v>
      </c>
      <c r="N9" s="154"/>
      <c r="O9" s="154">
        <f t="shared" si="1"/>
        <v>25.570000000000004</v>
      </c>
      <c r="P9" s="154">
        <f t="shared" si="2"/>
        <v>25.36</v>
      </c>
      <c r="Q9" s="154">
        <f t="shared" si="3"/>
        <v>25.073333333333334</v>
      </c>
      <c r="R9" s="154">
        <f t="shared" si="0"/>
        <v>25.28</v>
      </c>
      <c r="S9" s="154"/>
      <c r="T9" s="154">
        <f t="shared" ref="T9:T25" si="5">AVERAGE(O9:R9)</f>
        <v>25.320833333333336</v>
      </c>
      <c r="U9" s="154">
        <f t="shared" si="4"/>
        <v>25.495000000000001</v>
      </c>
    </row>
    <row r="10" spans="1:21" x14ac:dyDescent="0.2">
      <c r="A10" s="21">
        <v>2005</v>
      </c>
      <c r="B10" s="154">
        <v>25.5</v>
      </c>
      <c r="C10" s="154">
        <v>25.18</v>
      </c>
      <c r="D10" s="154">
        <v>25.4</v>
      </c>
      <c r="E10" s="154">
        <v>26.09</v>
      </c>
      <c r="F10" s="154">
        <v>26.96</v>
      </c>
      <c r="G10" s="154">
        <v>27.05</v>
      </c>
      <c r="H10" s="154">
        <v>26.93</v>
      </c>
      <c r="I10" s="154">
        <v>27.29</v>
      </c>
      <c r="J10" s="154">
        <v>37.29</v>
      </c>
      <c r="K10" s="154">
        <v>40.04</v>
      </c>
      <c r="L10" s="154">
        <v>42.29</v>
      </c>
      <c r="M10" s="154">
        <v>39.880000000000003</v>
      </c>
      <c r="N10" s="154"/>
      <c r="O10" s="154">
        <f t="shared" si="1"/>
        <v>25.36</v>
      </c>
      <c r="P10" s="154">
        <f t="shared" si="2"/>
        <v>26.7</v>
      </c>
      <c r="Q10" s="154">
        <f t="shared" si="3"/>
        <v>30.50333333333333</v>
      </c>
      <c r="R10" s="154">
        <f t="shared" si="0"/>
        <v>40.736666666666672</v>
      </c>
      <c r="S10" s="154"/>
      <c r="T10" s="154">
        <f t="shared" si="5"/>
        <v>30.825000000000003</v>
      </c>
      <c r="U10" s="154">
        <f t="shared" si="4"/>
        <v>26.960833333333333</v>
      </c>
    </row>
    <row r="11" spans="1:21" x14ac:dyDescent="0.2">
      <c r="A11" s="21">
        <v>2006</v>
      </c>
      <c r="B11" s="154">
        <v>38.340000000000003</v>
      </c>
      <c r="C11" s="154">
        <v>38.5</v>
      </c>
      <c r="D11" s="154">
        <v>39.869999999999997</v>
      </c>
      <c r="E11" s="154">
        <v>39.35</v>
      </c>
      <c r="F11" s="154">
        <v>36.74</v>
      </c>
      <c r="G11" s="154">
        <v>36.94</v>
      </c>
      <c r="H11" s="154">
        <v>36.29</v>
      </c>
      <c r="I11" s="154">
        <v>35.299999999999997</v>
      </c>
      <c r="J11" s="154">
        <v>33.799999999999997</v>
      </c>
      <c r="K11" s="154">
        <v>30.79</v>
      </c>
      <c r="L11" s="154">
        <v>29.19</v>
      </c>
      <c r="M11" s="154">
        <v>28.05</v>
      </c>
      <c r="N11" s="154"/>
      <c r="O11" s="154">
        <f t="shared" si="1"/>
        <v>38.903333333333336</v>
      </c>
      <c r="P11" s="154">
        <f t="shared" si="2"/>
        <v>37.676666666666669</v>
      </c>
      <c r="Q11" s="154">
        <f t="shared" si="3"/>
        <v>35.130000000000003</v>
      </c>
      <c r="R11" s="154">
        <f t="shared" si="0"/>
        <v>29.343333333333334</v>
      </c>
      <c r="S11" s="154"/>
      <c r="T11" s="154">
        <f t="shared" si="5"/>
        <v>35.263333333333335</v>
      </c>
      <c r="U11" s="154">
        <f t="shared" si="4"/>
        <v>38.111666666666672</v>
      </c>
    </row>
    <row r="12" spans="1:21" x14ac:dyDescent="0.2">
      <c r="A12" s="21">
        <v>2007</v>
      </c>
      <c r="B12" s="154">
        <v>28.46</v>
      </c>
      <c r="C12" s="154">
        <v>28.2</v>
      </c>
      <c r="D12" s="154">
        <v>27.59</v>
      </c>
      <c r="E12" s="154">
        <v>27.4</v>
      </c>
      <c r="F12" s="154">
        <v>27.412500000000001</v>
      </c>
      <c r="G12" s="154">
        <v>27.36</v>
      </c>
      <c r="H12" s="154">
        <v>29.49</v>
      </c>
      <c r="I12" s="154">
        <v>29.26</v>
      </c>
      <c r="J12" s="154">
        <v>27.94</v>
      </c>
      <c r="K12" s="154">
        <v>26.89</v>
      </c>
      <c r="L12" s="154">
        <v>26.23</v>
      </c>
      <c r="M12" s="154">
        <v>26.24</v>
      </c>
      <c r="N12" s="154"/>
      <c r="O12" s="154">
        <f t="shared" si="1"/>
        <v>28.083333333333332</v>
      </c>
      <c r="P12" s="154">
        <f t="shared" si="2"/>
        <v>27.390833333333333</v>
      </c>
      <c r="Q12" s="154">
        <f t="shared" si="3"/>
        <v>28.896666666666665</v>
      </c>
      <c r="R12" s="154">
        <f t="shared" si="0"/>
        <v>26.453333333333333</v>
      </c>
      <c r="S12" s="154"/>
      <c r="T12" s="154">
        <f t="shared" si="5"/>
        <v>27.706041666666664</v>
      </c>
      <c r="U12" s="154">
        <f t="shared" si="4"/>
        <v>28.428541666666664</v>
      </c>
    </row>
    <row r="13" spans="1:21" x14ac:dyDescent="0.2">
      <c r="A13" s="21">
        <v>2008</v>
      </c>
      <c r="B13" s="154">
        <v>26.31</v>
      </c>
      <c r="C13" s="154">
        <v>28.26</v>
      </c>
      <c r="D13" s="154">
        <v>29.49</v>
      </c>
      <c r="E13" s="154">
        <v>29.8</v>
      </c>
      <c r="F13" s="154">
        <v>30.05</v>
      </c>
      <c r="G13" s="154">
        <v>32.03</v>
      </c>
      <c r="H13" s="154">
        <v>36.08</v>
      </c>
      <c r="I13" s="154">
        <v>39.909999999999997</v>
      </c>
      <c r="J13" s="154">
        <v>39.76</v>
      </c>
      <c r="K13" s="154">
        <v>35.06</v>
      </c>
      <c r="L13" s="154">
        <v>35</v>
      </c>
      <c r="M13" s="154">
        <v>35.01</v>
      </c>
      <c r="N13" s="154"/>
      <c r="O13" s="154">
        <f t="shared" si="1"/>
        <v>28.02</v>
      </c>
      <c r="P13" s="154">
        <f t="shared" si="2"/>
        <v>30.626666666666665</v>
      </c>
      <c r="Q13" s="154">
        <f t="shared" si="3"/>
        <v>38.583333333333336</v>
      </c>
      <c r="R13" s="154">
        <f t="shared" si="0"/>
        <v>35.023333333333333</v>
      </c>
      <c r="S13" s="154"/>
      <c r="T13" s="154">
        <f t="shared" si="5"/>
        <v>33.063333333333333</v>
      </c>
      <c r="U13" s="154">
        <f t="shared" si="4"/>
        <v>30.920833333333334</v>
      </c>
    </row>
    <row r="14" spans="1:21" x14ac:dyDescent="0.2">
      <c r="A14" s="21">
        <v>2009</v>
      </c>
      <c r="B14" s="154">
        <v>35.049999999999997</v>
      </c>
      <c r="C14" s="154">
        <v>35</v>
      </c>
      <c r="D14" s="154">
        <v>34.99</v>
      </c>
      <c r="E14" s="154">
        <v>34.700000000000003</v>
      </c>
      <c r="F14" s="154">
        <v>35.119999999999997</v>
      </c>
      <c r="G14" s="154">
        <v>36.58</v>
      </c>
      <c r="H14" s="154">
        <v>35.630000000000003</v>
      </c>
      <c r="I14" s="154">
        <v>38</v>
      </c>
      <c r="J14" s="154">
        <v>42</v>
      </c>
      <c r="K14" s="154">
        <v>42.6</v>
      </c>
      <c r="L14" s="154">
        <v>45</v>
      </c>
      <c r="M14" s="154">
        <v>45</v>
      </c>
      <c r="N14" s="154"/>
      <c r="O14" s="154">
        <f t="shared" si="1"/>
        <v>35.013333333333328</v>
      </c>
      <c r="P14" s="154">
        <f t="shared" si="2"/>
        <v>35.466666666666661</v>
      </c>
      <c r="Q14" s="154">
        <f t="shared" si="3"/>
        <v>38.543333333333329</v>
      </c>
      <c r="R14" s="154">
        <f t="shared" si="0"/>
        <v>44.199999999999996</v>
      </c>
      <c r="S14" s="154"/>
      <c r="T14" s="154">
        <f t="shared" si="5"/>
        <v>38.305833333333325</v>
      </c>
      <c r="U14" s="154">
        <f t="shared" si="4"/>
        <v>36.011666666666663</v>
      </c>
    </row>
    <row r="15" spans="1:21" x14ac:dyDescent="0.2">
      <c r="A15" s="21">
        <v>2010</v>
      </c>
      <c r="B15" s="154">
        <v>50.5</v>
      </c>
      <c r="C15" s="154">
        <v>53</v>
      </c>
      <c r="D15" s="154">
        <v>52</v>
      </c>
      <c r="E15" s="154">
        <v>48.2</v>
      </c>
      <c r="F15" s="154">
        <v>46</v>
      </c>
      <c r="G15" s="154">
        <v>50</v>
      </c>
      <c r="H15" s="154">
        <v>53.4</v>
      </c>
      <c r="I15" s="154">
        <v>59.5</v>
      </c>
      <c r="J15" s="154">
        <v>59</v>
      </c>
      <c r="K15" s="154">
        <v>54.4</v>
      </c>
      <c r="L15" s="154">
        <v>56.5</v>
      </c>
      <c r="M15" s="154">
        <v>57</v>
      </c>
      <c r="N15" s="154"/>
      <c r="O15" s="154">
        <f t="shared" si="1"/>
        <v>51.833333333333336</v>
      </c>
      <c r="P15" s="154">
        <f t="shared" si="2"/>
        <v>48.066666666666663</v>
      </c>
      <c r="Q15" s="154">
        <f t="shared" si="3"/>
        <v>57.300000000000004</v>
      </c>
      <c r="R15" s="154">
        <f t="shared" si="0"/>
        <v>55.966666666666669</v>
      </c>
      <c r="S15" s="154"/>
      <c r="T15" s="154">
        <f t="shared" si="5"/>
        <v>53.291666666666671</v>
      </c>
      <c r="U15" s="154">
        <f t="shared" si="4"/>
        <v>50.35</v>
      </c>
    </row>
    <row r="16" spans="1:21" x14ac:dyDescent="0.2">
      <c r="A16" s="21">
        <v>2011</v>
      </c>
      <c r="B16" s="154">
        <v>54.5</v>
      </c>
      <c r="C16" s="154">
        <v>54</v>
      </c>
      <c r="D16" s="154">
        <v>57.25</v>
      </c>
      <c r="E16" s="154">
        <v>56.8</v>
      </c>
      <c r="F16" s="154">
        <v>54</v>
      </c>
      <c r="G16" s="154">
        <v>55</v>
      </c>
      <c r="H16" s="154">
        <v>56.2</v>
      </c>
      <c r="I16" s="154">
        <v>59</v>
      </c>
      <c r="J16" s="154">
        <v>59.4</v>
      </c>
      <c r="K16" s="154">
        <v>59</v>
      </c>
      <c r="L16" s="154">
        <v>58.75</v>
      </c>
      <c r="M16" s="154">
        <v>55.7</v>
      </c>
      <c r="N16" s="154"/>
      <c r="O16" s="154">
        <f t="shared" si="1"/>
        <v>55.25</v>
      </c>
      <c r="P16" s="154">
        <f t="shared" si="2"/>
        <v>55.266666666666673</v>
      </c>
      <c r="Q16" s="154">
        <f t="shared" si="3"/>
        <v>58.199999999999996</v>
      </c>
      <c r="R16" s="154">
        <f t="shared" si="0"/>
        <v>57.816666666666663</v>
      </c>
      <c r="S16" s="154"/>
      <c r="T16" s="154">
        <f t="shared" si="5"/>
        <v>56.633333333333333</v>
      </c>
      <c r="U16" s="154">
        <f t="shared" si="4"/>
        <v>56.170833333333334</v>
      </c>
    </row>
    <row r="17" spans="1:21" x14ac:dyDescent="0.2">
      <c r="A17" s="21">
        <v>2012</v>
      </c>
      <c r="B17" s="154">
        <v>53</v>
      </c>
      <c r="C17" s="154">
        <v>52</v>
      </c>
      <c r="D17" s="154">
        <v>51</v>
      </c>
      <c r="E17" s="154">
        <v>50.25</v>
      </c>
      <c r="F17" s="154">
        <v>47.81</v>
      </c>
      <c r="G17" s="154">
        <v>45.4</v>
      </c>
      <c r="H17" s="154">
        <v>42</v>
      </c>
      <c r="I17" s="154">
        <v>41.6</v>
      </c>
      <c r="J17" s="154">
        <v>39.75</v>
      </c>
      <c r="K17" s="154">
        <v>38</v>
      </c>
      <c r="L17" s="154">
        <v>35.700000000000003</v>
      </c>
      <c r="M17" s="154">
        <v>33.75</v>
      </c>
      <c r="N17" s="154"/>
      <c r="O17" s="154">
        <f t="shared" si="1"/>
        <v>52</v>
      </c>
      <c r="P17" s="154">
        <f t="shared" si="2"/>
        <v>47.82</v>
      </c>
      <c r="Q17" s="154">
        <f t="shared" si="3"/>
        <v>41.116666666666667</v>
      </c>
      <c r="R17" s="154">
        <f t="shared" si="0"/>
        <v>35.81666666666667</v>
      </c>
      <c r="S17" s="154"/>
      <c r="T17" s="154">
        <f t="shared" si="5"/>
        <v>44.188333333333333</v>
      </c>
      <c r="U17" s="154">
        <f t="shared" si="4"/>
        <v>49.688333333333333</v>
      </c>
    </row>
    <row r="18" spans="1:21" x14ac:dyDescent="0.2">
      <c r="A18" s="21">
        <v>2013</v>
      </c>
      <c r="B18" s="154">
        <v>32.5</v>
      </c>
      <c r="C18" s="154">
        <v>30.5</v>
      </c>
      <c r="D18" s="154">
        <v>29.2</v>
      </c>
      <c r="E18" s="154">
        <v>28</v>
      </c>
      <c r="F18" s="154">
        <v>27.3</v>
      </c>
      <c r="G18" s="154">
        <v>27.5</v>
      </c>
      <c r="H18" s="154">
        <v>26.5</v>
      </c>
      <c r="I18" s="154">
        <v>25.5</v>
      </c>
      <c r="J18" s="154">
        <v>26.25</v>
      </c>
      <c r="K18" s="154">
        <v>29.13</v>
      </c>
      <c r="L18" s="154">
        <v>28.75</v>
      </c>
      <c r="M18" s="154">
        <v>28.13</v>
      </c>
      <c r="N18" s="154"/>
      <c r="O18" s="154">
        <f t="shared" si="1"/>
        <v>30.733333333333334</v>
      </c>
      <c r="P18" s="154">
        <f t="shared" si="2"/>
        <v>27.599999999999998</v>
      </c>
      <c r="Q18" s="154">
        <f t="shared" si="3"/>
        <v>26.083333333333332</v>
      </c>
      <c r="R18" s="154">
        <f t="shared" si="0"/>
        <v>28.669999999999998</v>
      </c>
      <c r="S18" s="154"/>
      <c r="T18" s="154">
        <f t="shared" si="5"/>
        <v>28.271666666666665</v>
      </c>
      <c r="U18" s="154">
        <f t="shared" si="4"/>
        <v>30.058333333333334</v>
      </c>
    </row>
    <row r="19" spans="1:21" x14ac:dyDescent="0.2">
      <c r="A19" s="21">
        <v>2014</v>
      </c>
      <c r="B19" s="154">
        <v>27.2</v>
      </c>
      <c r="C19" s="154">
        <v>27.38</v>
      </c>
      <c r="D19" s="154">
        <v>28.5</v>
      </c>
      <c r="E19" s="154">
        <v>31.75</v>
      </c>
      <c r="F19" s="154">
        <v>33.4</v>
      </c>
      <c r="G19" s="154">
        <v>36</v>
      </c>
      <c r="H19" s="154">
        <v>35.5</v>
      </c>
      <c r="I19" s="154">
        <v>35</v>
      </c>
      <c r="J19" s="154">
        <v>37</v>
      </c>
      <c r="K19" s="154">
        <v>37</v>
      </c>
      <c r="L19" s="154">
        <v>36</v>
      </c>
      <c r="M19" s="154">
        <v>36</v>
      </c>
      <c r="N19" s="154"/>
      <c r="O19" s="154">
        <f t="shared" si="1"/>
        <v>27.693333333333332</v>
      </c>
      <c r="P19" s="154">
        <f t="shared" si="2"/>
        <v>33.716666666666669</v>
      </c>
      <c r="Q19" s="154">
        <f t="shared" si="3"/>
        <v>35.833333333333336</v>
      </c>
      <c r="R19" s="154">
        <f t="shared" si="0"/>
        <v>36.333333333333336</v>
      </c>
      <c r="S19" s="154"/>
      <c r="T19" s="154">
        <f t="shared" si="5"/>
        <v>33.394166666666671</v>
      </c>
      <c r="U19" s="154">
        <f t="shared" si="4"/>
        <v>31.478333333333332</v>
      </c>
    </row>
    <row r="20" spans="1:21" x14ac:dyDescent="0.2">
      <c r="A20" s="21">
        <v>2015</v>
      </c>
      <c r="B20" s="154">
        <v>36</v>
      </c>
      <c r="C20" s="154">
        <v>35.25</v>
      </c>
      <c r="D20" s="154">
        <v>35.130000000000003</v>
      </c>
      <c r="E20" s="154">
        <v>35.5</v>
      </c>
      <c r="F20" s="154">
        <v>34.700000000000003</v>
      </c>
      <c r="G20" s="154">
        <v>34.5</v>
      </c>
      <c r="H20" s="154">
        <v>34.5</v>
      </c>
      <c r="I20" s="154">
        <v>33.880000000000003</v>
      </c>
      <c r="J20" s="154">
        <v>33</v>
      </c>
      <c r="K20" s="154">
        <v>33.4</v>
      </c>
      <c r="L20" s="154">
        <v>33</v>
      </c>
      <c r="M20" s="154">
        <v>33</v>
      </c>
      <c r="N20" s="154"/>
      <c r="O20" s="154">
        <f t="shared" si="1"/>
        <v>35.46</v>
      </c>
      <c r="P20" s="154">
        <f t="shared" si="2"/>
        <v>34.9</v>
      </c>
      <c r="Q20" s="154">
        <f t="shared" si="3"/>
        <v>33.793333333333329</v>
      </c>
      <c r="R20" s="154">
        <f t="shared" si="0"/>
        <v>33.133333333333333</v>
      </c>
      <c r="S20" s="154"/>
      <c r="T20" s="154">
        <f t="shared" si="5"/>
        <v>34.321666666666665</v>
      </c>
      <c r="U20" s="154">
        <f t="shared" si="4"/>
        <v>35.121666666666663</v>
      </c>
    </row>
    <row r="21" spans="1:21" x14ac:dyDescent="0.2">
      <c r="A21" s="21">
        <v>2016</v>
      </c>
      <c r="B21" s="154">
        <v>33</v>
      </c>
      <c r="C21" s="154">
        <v>32</v>
      </c>
      <c r="D21" s="154">
        <v>32.5</v>
      </c>
      <c r="E21" s="154">
        <v>32.799999999999997</v>
      </c>
      <c r="F21" s="154">
        <v>33</v>
      </c>
      <c r="G21" s="154">
        <v>33</v>
      </c>
      <c r="H21" s="154">
        <v>33</v>
      </c>
      <c r="I21" s="154">
        <v>33</v>
      </c>
      <c r="J21" s="154">
        <v>33.200000000000003</v>
      </c>
      <c r="K21" s="154">
        <v>34</v>
      </c>
      <c r="L21" s="154">
        <v>34</v>
      </c>
      <c r="M21" s="154">
        <v>34</v>
      </c>
      <c r="N21" s="154"/>
      <c r="O21" s="154">
        <f t="shared" si="1"/>
        <v>32.5</v>
      </c>
      <c r="P21" s="154">
        <f t="shared" si="2"/>
        <v>32.93333333333333</v>
      </c>
      <c r="Q21" s="154">
        <f t="shared" si="3"/>
        <v>33.06666666666667</v>
      </c>
      <c r="R21" s="154">
        <f t="shared" si="0"/>
        <v>34</v>
      </c>
      <c r="S21" s="154"/>
      <c r="T21" s="154">
        <f t="shared" si="5"/>
        <v>33.125</v>
      </c>
      <c r="U21" s="154">
        <f t="shared" si="4"/>
        <v>32.908333333333331</v>
      </c>
    </row>
    <row r="22" spans="1:21" x14ac:dyDescent="0.2">
      <c r="A22" s="21">
        <v>2017</v>
      </c>
      <c r="B22" s="154">
        <v>34</v>
      </c>
      <c r="C22" s="154">
        <v>35.5</v>
      </c>
      <c r="D22" s="154">
        <v>37</v>
      </c>
      <c r="E22" s="154">
        <v>37</v>
      </c>
      <c r="F22" s="154">
        <v>37</v>
      </c>
      <c r="G22" s="154">
        <v>35.799999999999997</v>
      </c>
      <c r="H22" s="154">
        <v>35</v>
      </c>
      <c r="I22" s="154">
        <v>35</v>
      </c>
      <c r="J22" s="154">
        <v>35.4</v>
      </c>
      <c r="K22" s="154">
        <v>36</v>
      </c>
      <c r="L22" s="154">
        <v>37</v>
      </c>
      <c r="M22" s="154">
        <v>37</v>
      </c>
      <c r="N22" s="154"/>
      <c r="O22" s="154">
        <f t="shared" si="1"/>
        <v>35.5</v>
      </c>
      <c r="P22" s="154">
        <f t="shared" si="2"/>
        <v>36.6</v>
      </c>
      <c r="Q22" s="154">
        <f t="shared" si="3"/>
        <v>35.133333333333333</v>
      </c>
      <c r="R22" s="154">
        <f t="shared" si="0"/>
        <v>36.666666666666664</v>
      </c>
      <c r="S22" s="154"/>
      <c r="T22" s="154">
        <f t="shared" si="5"/>
        <v>35.974999999999994</v>
      </c>
      <c r="U22" s="154">
        <f t="shared" si="4"/>
        <v>35.30833333333333</v>
      </c>
    </row>
    <row r="23" spans="1:21" x14ac:dyDescent="0.2">
      <c r="A23" s="21">
        <v>2018</v>
      </c>
      <c r="B23" s="154">
        <v>37</v>
      </c>
      <c r="C23" s="154">
        <v>37</v>
      </c>
      <c r="D23" s="154">
        <v>37</v>
      </c>
      <c r="E23" s="154">
        <v>37</v>
      </c>
      <c r="F23" s="154">
        <v>37</v>
      </c>
      <c r="G23" s="154">
        <v>37</v>
      </c>
      <c r="H23" s="154">
        <v>37</v>
      </c>
      <c r="I23" s="154">
        <v>37</v>
      </c>
      <c r="J23" s="154">
        <v>37</v>
      </c>
      <c r="K23" s="154">
        <v>35.25</v>
      </c>
      <c r="L23" s="154">
        <v>37</v>
      </c>
      <c r="M23" s="154">
        <v>37</v>
      </c>
      <c r="N23" s="154"/>
      <c r="O23" s="154">
        <f t="shared" si="1"/>
        <v>37</v>
      </c>
      <c r="P23" s="154">
        <f t="shared" si="2"/>
        <v>37</v>
      </c>
      <c r="Q23" s="154">
        <f t="shared" si="3"/>
        <v>37</v>
      </c>
      <c r="R23" s="154">
        <f t="shared" si="0"/>
        <v>36.416666666666664</v>
      </c>
      <c r="S23" s="154"/>
      <c r="T23" s="154">
        <f t="shared" si="5"/>
        <v>36.854166666666664</v>
      </c>
      <c r="U23" s="154">
        <f t="shared" si="4"/>
        <v>36.916666666666664</v>
      </c>
    </row>
    <row r="24" spans="1:21" x14ac:dyDescent="0.2">
      <c r="A24" s="21">
        <v>2019</v>
      </c>
      <c r="B24" s="154">
        <v>37</v>
      </c>
      <c r="C24" s="154">
        <v>37</v>
      </c>
      <c r="D24" s="154">
        <v>37</v>
      </c>
      <c r="E24" s="154">
        <v>37</v>
      </c>
      <c r="F24" s="154">
        <v>37</v>
      </c>
      <c r="G24" s="154">
        <v>37</v>
      </c>
      <c r="H24" s="154">
        <v>37</v>
      </c>
      <c r="I24" s="154">
        <v>37</v>
      </c>
      <c r="J24" s="154">
        <v>37</v>
      </c>
      <c r="K24" s="154">
        <v>37</v>
      </c>
      <c r="L24" s="154">
        <v>42</v>
      </c>
      <c r="M24" s="154">
        <v>44</v>
      </c>
      <c r="N24" s="154"/>
      <c r="O24" s="154">
        <f t="shared" si="1"/>
        <v>37</v>
      </c>
      <c r="P24" s="154">
        <f t="shared" si="2"/>
        <v>37</v>
      </c>
      <c r="Q24" s="154">
        <f t="shared" si="3"/>
        <v>37</v>
      </c>
      <c r="R24" s="154">
        <f t="shared" si="0"/>
        <v>41</v>
      </c>
      <c r="S24" s="154"/>
      <c r="T24" s="154">
        <f t="shared" si="5"/>
        <v>38</v>
      </c>
      <c r="U24" s="154">
        <f t="shared" si="4"/>
        <v>36.854166666666664</v>
      </c>
    </row>
    <row r="25" spans="1:21" x14ac:dyDescent="0.2">
      <c r="A25" s="21">
        <v>2020</v>
      </c>
      <c r="B25" s="154">
        <v>44</v>
      </c>
      <c r="C25" s="154">
        <v>44</v>
      </c>
      <c r="D25" s="154">
        <v>45.5</v>
      </c>
      <c r="E25" s="154">
        <v>46</v>
      </c>
      <c r="F25" s="154">
        <v>46</v>
      </c>
      <c r="G25" s="154">
        <v>46</v>
      </c>
      <c r="H25" s="154">
        <v>46</v>
      </c>
      <c r="I25" s="154">
        <v>46</v>
      </c>
      <c r="J25" s="154">
        <v>46</v>
      </c>
      <c r="K25" s="154">
        <v>41</v>
      </c>
      <c r="L25" s="154">
        <v>41.75</v>
      </c>
      <c r="M25" s="154">
        <v>42</v>
      </c>
      <c r="N25" s="154"/>
      <c r="O25" s="154">
        <f t="shared" si="1"/>
        <v>44.5</v>
      </c>
      <c r="P25" s="154">
        <f t="shared" si="2"/>
        <v>46</v>
      </c>
      <c r="Q25" s="154">
        <f t="shared" si="3"/>
        <v>46</v>
      </c>
      <c r="R25" s="154">
        <f t="shared" si="0"/>
        <v>41.583333333333336</v>
      </c>
      <c r="S25" s="154"/>
      <c r="T25" s="154">
        <f t="shared" si="5"/>
        <v>44.520833333333336</v>
      </c>
      <c r="U25" s="154">
        <f t="shared" si="4"/>
        <v>44.375</v>
      </c>
    </row>
    <row r="26" spans="1:21" x14ac:dyDescent="0.2">
      <c r="A26" s="21">
        <v>2021</v>
      </c>
      <c r="B26" s="154">
        <v>42</v>
      </c>
      <c r="C26" s="154">
        <v>42</v>
      </c>
      <c r="D26" s="154">
        <v>42</v>
      </c>
      <c r="E26" s="154">
        <v>42.6</v>
      </c>
      <c r="F26" s="154">
        <v>44.5</v>
      </c>
      <c r="G26" s="154">
        <v>45</v>
      </c>
      <c r="H26" s="154">
        <v>47.4</v>
      </c>
      <c r="I26" s="154">
        <v>48.75</v>
      </c>
      <c r="J26" s="154">
        <v>51.75</v>
      </c>
      <c r="K26" s="155">
        <v>55</v>
      </c>
      <c r="L26" s="155">
        <v>55</v>
      </c>
      <c r="M26" s="155">
        <v>55</v>
      </c>
      <c r="N26" s="154"/>
      <c r="O26" s="154">
        <f t="shared" si="1"/>
        <v>42</v>
      </c>
      <c r="P26" s="154">
        <f t="shared" si="2"/>
        <v>44.033333333333331</v>
      </c>
      <c r="Q26" s="154">
        <f t="shared" si="3"/>
        <v>49.300000000000004</v>
      </c>
      <c r="R26" s="154">
        <f t="shared" si="0"/>
        <v>55</v>
      </c>
      <c r="S26" s="154"/>
      <c r="T26" s="154">
        <f>AVERAGE(O26:R26)</f>
        <v>47.583333333333336</v>
      </c>
      <c r="U26" s="154">
        <f t="shared" si="4"/>
        <v>44.229166666666671</v>
      </c>
    </row>
    <row r="27" spans="1:21" s="116" customFormat="1" x14ac:dyDescent="0.2">
      <c r="A27" s="8">
        <v>2022</v>
      </c>
      <c r="B27" s="154">
        <v>49.75</v>
      </c>
      <c r="C27" s="154">
        <v>52</v>
      </c>
      <c r="D27" s="154">
        <v>52</v>
      </c>
      <c r="E27" s="154">
        <v>53.2</v>
      </c>
      <c r="F27" s="154">
        <v>58.5</v>
      </c>
      <c r="G27" s="154">
        <v>65.599999999999994</v>
      </c>
      <c r="H27" s="154">
        <v>68</v>
      </c>
      <c r="I27" s="154">
        <v>68</v>
      </c>
      <c r="J27" s="154">
        <v>68</v>
      </c>
      <c r="K27" s="154">
        <v>59</v>
      </c>
      <c r="L27" s="154">
        <v>61</v>
      </c>
      <c r="M27" s="154">
        <v>61</v>
      </c>
      <c r="N27" s="150"/>
      <c r="O27" s="154">
        <f t="shared" si="1"/>
        <v>51.25</v>
      </c>
      <c r="P27" s="154">
        <f t="shared" si="2"/>
        <v>59.1</v>
      </c>
      <c r="Q27" s="154">
        <f t="shared" si="3"/>
        <v>68</v>
      </c>
      <c r="R27" s="154">
        <f>AVERAGE(K27:M27)</f>
        <v>60.333333333333336</v>
      </c>
      <c r="S27" s="154"/>
      <c r="T27" s="154">
        <f>AVERAGE(O27:R27)</f>
        <v>59.670833333333334</v>
      </c>
      <c r="U27" s="154">
        <f t="shared" si="4"/>
        <v>58.337499999999999</v>
      </c>
    </row>
    <row r="28" spans="1:21" x14ac:dyDescent="0.2">
      <c r="A28" s="21">
        <v>2023</v>
      </c>
      <c r="B28" s="151">
        <v>62</v>
      </c>
      <c r="C28" s="151">
        <v>62</v>
      </c>
      <c r="D28" s="151">
        <v>62.8</v>
      </c>
      <c r="E28" s="151">
        <v>65.25</v>
      </c>
      <c r="F28" s="151">
        <v>68</v>
      </c>
      <c r="G28" s="151">
        <v>68</v>
      </c>
      <c r="H28" s="151">
        <v>68</v>
      </c>
      <c r="I28" s="151">
        <v>68</v>
      </c>
      <c r="J28" s="151">
        <v>68</v>
      </c>
      <c r="K28" s="151">
        <v>62.25</v>
      </c>
      <c r="L28" s="151">
        <v>63</v>
      </c>
      <c r="M28" s="151">
        <v>62.5</v>
      </c>
      <c r="N28" s="151"/>
      <c r="O28" s="151">
        <f t="shared" si="1"/>
        <v>62.266666666666673</v>
      </c>
      <c r="P28" s="151">
        <f t="shared" si="2"/>
        <v>67.083333333333329</v>
      </c>
      <c r="Q28" s="151">
        <f t="shared" si="3"/>
        <v>68</v>
      </c>
      <c r="R28" s="151">
        <f>AVERAGE(K28:M28)</f>
        <v>62.583333333333336</v>
      </c>
      <c r="S28" s="151"/>
      <c r="T28" s="151">
        <f>AVERAGE(O28:R28)</f>
        <v>64.983333333333334</v>
      </c>
      <c r="U28" s="151">
        <f t="shared" si="4"/>
        <v>64.420833333333334</v>
      </c>
    </row>
    <row r="29" spans="1:21" x14ac:dyDescent="0.2">
      <c r="A29" s="21">
        <v>2024</v>
      </c>
      <c r="B29" s="154">
        <v>62</v>
      </c>
      <c r="C29" s="154">
        <v>62</v>
      </c>
      <c r="D29" s="154">
        <v>62</v>
      </c>
      <c r="E29" s="154">
        <v>62</v>
      </c>
      <c r="F29" s="151">
        <v>61.2</v>
      </c>
      <c r="G29" s="151">
        <v>61</v>
      </c>
      <c r="H29" s="151">
        <v>61</v>
      </c>
      <c r="I29" s="151">
        <v>61</v>
      </c>
      <c r="J29" s="151">
        <v>61</v>
      </c>
      <c r="K29" s="151">
        <v>56.2</v>
      </c>
      <c r="L29" s="151">
        <v>56</v>
      </c>
      <c r="M29" s="151">
        <v>56</v>
      </c>
      <c r="N29" s="151"/>
      <c r="O29" s="151">
        <f t="shared" si="1"/>
        <v>62</v>
      </c>
      <c r="P29" s="151">
        <f t="shared" si="2"/>
        <v>61.4</v>
      </c>
      <c r="Q29" s="151">
        <f t="shared" si="3"/>
        <v>61</v>
      </c>
      <c r="R29" s="151">
        <f>AVERAGE(K29:M29)</f>
        <v>56.066666666666663</v>
      </c>
      <c r="S29" s="151"/>
      <c r="T29" s="151">
        <f>AVERAGE(O29:R29)</f>
        <v>60.116666666666667</v>
      </c>
      <c r="U29" s="151">
        <f t="shared" si="4"/>
        <v>61.745833333333337</v>
      </c>
    </row>
    <row r="30" spans="1:21" x14ac:dyDescent="0.2">
      <c r="A30" s="177">
        <v>2025</v>
      </c>
      <c r="B30" s="178">
        <v>56</v>
      </c>
      <c r="C30" s="179">
        <v>54</v>
      </c>
      <c r="D30" s="179">
        <v>54</v>
      </c>
      <c r="E30" s="179">
        <v>53.4</v>
      </c>
      <c r="F30" s="179">
        <v>53</v>
      </c>
      <c r="G30" s="179" t="s">
        <v>23</v>
      </c>
      <c r="H30" s="179" t="s">
        <v>23</v>
      </c>
      <c r="I30" s="179" t="s">
        <v>23</v>
      </c>
      <c r="J30" s="179" t="s">
        <v>23</v>
      </c>
      <c r="K30" s="179" t="s">
        <v>23</v>
      </c>
      <c r="L30" s="179" t="s">
        <v>23</v>
      </c>
      <c r="M30" s="179" t="s">
        <v>23</v>
      </c>
      <c r="N30" s="179"/>
      <c r="O30" s="179">
        <f t="shared" si="1"/>
        <v>54.666666666666664</v>
      </c>
      <c r="P30" s="179" t="s">
        <v>23</v>
      </c>
      <c r="Q30" s="179" t="s">
        <v>23</v>
      </c>
      <c r="R30" s="179" t="s">
        <v>23</v>
      </c>
      <c r="S30" s="179"/>
      <c r="T30" s="179" t="s">
        <v>23</v>
      </c>
      <c r="U30" s="179" t="s">
        <v>23</v>
      </c>
    </row>
    <row r="31" spans="1:21" x14ac:dyDescent="0.2">
      <c r="A31" s="21" t="s">
        <v>293</v>
      </c>
      <c r="B31" s="22"/>
      <c r="C31" s="22"/>
      <c r="D31" s="22"/>
      <c r="E31" s="22"/>
      <c r="F31" s="22"/>
      <c r="G31" s="22"/>
      <c r="H31" s="22"/>
      <c r="I31" s="22"/>
      <c r="J31" s="22"/>
      <c r="K31" s="22"/>
      <c r="L31" s="22"/>
      <c r="M31" s="22"/>
      <c r="N31" s="23"/>
      <c r="O31" s="22"/>
      <c r="P31" s="22"/>
      <c r="Q31" s="22"/>
      <c r="R31" s="22"/>
      <c r="S31" s="23"/>
      <c r="T31" s="22"/>
      <c r="U31" s="22"/>
    </row>
    <row r="32" spans="1:21" x14ac:dyDescent="0.2">
      <c r="A32" s="120" t="s">
        <v>382</v>
      </c>
      <c r="B32" s="22"/>
      <c r="C32" s="22"/>
      <c r="D32" s="22"/>
      <c r="E32" s="22"/>
      <c r="F32" s="22"/>
      <c r="G32" s="22"/>
      <c r="H32" s="22"/>
      <c r="I32" s="22"/>
      <c r="J32" s="22"/>
      <c r="K32" s="22"/>
      <c r="L32" s="22"/>
      <c r="M32" s="22"/>
      <c r="N32" s="23"/>
      <c r="O32" s="22"/>
      <c r="P32" s="22"/>
      <c r="Q32" s="22"/>
      <c r="R32" s="22"/>
      <c r="S32" s="23"/>
      <c r="T32" s="22"/>
      <c r="U32" s="22"/>
    </row>
    <row r="33" spans="1:21" x14ac:dyDescent="0.2">
      <c r="A33" s="21" t="s">
        <v>321</v>
      </c>
      <c r="B33" s="20"/>
      <c r="C33" s="20"/>
      <c r="D33" s="20"/>
      <c r="E33" s="20"/>
      <c r="F33" s="20"/>
      <c r="G33" s="20"/>
      <c r="H33" s="20"/>
      <c r="I33" s="20"/>
      <c r="J33" s="20"/>
      <c r="K33" s="20"/>
      <c r="L33" s="20"/>
      <c r="M33" s="20"/>
      <c r="N33" s="20"/>
      <c r="O33" s="20"/>
      <c r="P33" s="20"/>
      <c r="Q33" s="20"/>
      <c r="R33" s="20"/>
      <c r="S33" s="20"/>
      <c r="T33" s="20"/>
      <c r="U33" s="20"/>
    </row>
    <row r="34" spans="1:21" x14ac:dyDescent="0.2">
      <c r="A34" s="9" t="s">
        <v>380</v>
      </c>
    </row>
    <row r="35" spans="1:21" x14ac:dyDescent="0.2">
      <c r="A35" s="9" t="s">
        <v>270</v>
      </c>
    </row>
  </sheetData>
  <pageMargins left="0.75" right="0.75" top="1" bottom="1" header="0.5" footer="0.5"/>
  <pageSetup scale="6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4BCBF-67AE-4723-AC78-D99AC24F12C4}">
  <sheetPr codeName="Sheet8"/>
  <dimension ref="A1:AL78"/>
  <sheetViews>
    <sheetView workbookViewId="0">
      <pane xSplit="1" ySplit="4" topLeftCell="B5" activePane="bottomRight" state="frozen"/>
      <selection pane="topRight" activeCell="B1" sqref="B1"/>
      <selection pane="bottomLeft" activeCell="A5" sqref="A5"/>
      <selection pane="bottomRight"/>
    </sheetView>
  </sheetViews>
  <sheetFormatPr defaultRowHeight="11.25" x14ac:dyDescent="0.2"/>
  <cols>
    <col min="1" max="13" width="9.140625" style="4"/>
    <col min="14" max="14" width="0.85546875" style="4" customWidth="1"/>
    <col min="15" max="17" width="9.140625" style="4"/>
    <col min="18" max="18" width="9.140625" style="4" customWidth="1"/>
    <col min="19" max="19" width="0.85546875" style="4" customWidth="1"/>
    <col min="20" max="269" width="9.140625" style="4"/>
    <col min="270" max="270" width="3" style="4" customWidth="1"/>
    <col min="271" max="274" width="9.140625" style="4"/>
    <col min="275" max="275" width="2.140625" style="4" customWidth="1"/>
    <col min="276" max="525" width="9.140625" style="4"/>
    <col min="526" max="526" width="3" style="4" customWidth="1"/>
    <col min="527" max="530" width="9.140625" style="4"/>
    <col min="531" max="531" width="2.140625" style="4" customWidth="1"/>
    <col min="532" max="781" width="9.140625" style="4"/>
    <col min="782" max="782" width="3" style="4" customWidth="1"/>
    <col min="783" max="786" width="9.140625" style="4"/>
    <col min="787" max="787" width="2.140625" style="4" customWidth="1"/>
    <col min="788" max="1037" width="9.140625" style="4"/>
    <col min="1038" max="1038" width="3" style="4" customWidth="1"/>
    <col min="1039" max="1042" width="9.140625" style="4"/>
    <col min="1043" max="1043" width="2.140625" style="4" customWidth="1"/>
    <col min="1044" max="1293" width="9.140625" style="4"/>
    <col min="1294" max="1294" width="3" style="4" customWidth="1"/>
    <col min="1295" max="1298" width="9.140625" style="4"/>
    <col min="1299" max="1299" width="2.140625" style="4" customWidth="1"/>
    <col min="1300" max="1549" width="9.140625" style="4"/>
    <col min="1550" max="1550" width="3" style="4" customWidth="1"/>
    <col min="1551" max="1554" width="9.140625" style="4"/>
    <col min="1555" max="1555" width="2.140625" style="4" customWidth="1"/>
    <col min="1556" max="1805" width="9.140625" style="4"/>
    <col min="1806" max="1806" width="3" style="4" customWidth="1"/>
    <col min="1807" max="1810" width="9.140625" style="4"/>
    <col min="1811" max="1811" width="2.140625" style="4" customWidth="1"/>
    <col min="1812" max="2061" width="9.140625" style="4"/>
    <col min="2062" max="2062" width="3" style="4" customWidth="1"/>
    <col min="2063" max="2066" width="9.140625" style="4"/>
    <col min="2067" max="2067" width="2.140625" style="4" customWidth="1"/>
    <col min="2068" max="2317" width="9.140625" style="4"/>
    <col min="2318" max="2318" width="3" style="4" customWidth="1"/>
    <col min="2319" max="2322" width="9.140625" style="4"/>
    <col min="2323" max="2323" width="2.140625" style="4" customWidth="1"/>
    <col min="2324" max="2573" width="9.140625" style="4"/>
    <col min="2574" max="2574" width="3" style="4" customWidth="1"/>
    <col min="2575" max="2578" width="9.140625" style="4"/>
    <col min="2579" max="2579" width="2.140625" style="4" customWidth="1"/>
    <col min="2580" max="2829" width="9.140625" style="4"/>
    <col min="2830" max="2830" width="3" style="4" customWidth="1"/>
    <col min="2831" max="2834" width="9.140625" style="4"/>
    <col min="2835" max="2835" width="2.140625" style="4" customWidth="1"/>
    <col min="2836" max="3085" width="9.140625" style="4"/>
    <col min="3086" max="3086" width="3" style="4" customWidth="1"/>
    <col min="3087" max="3090" width="9.140625" style="4"/>
    <col min="3091" max="3091" width="2.140625" style="4" customWidth="1"/>
    <col min="3092" max="3341" width="9.140625" style="4"/>
    <col min="3342" max="3342" width="3" style="4" customWidth="1"/>
    <col min="3343" max="3346" width="9.140625" style="4"/>
    <col min="3347" max="3347" width="2.140625" style="4" customWidth="1"/>
    <col min="3348" max="3597" width="9.140625" style="4"/>
    <col min="3598" max="3598" width="3" style="4" customWidth="1"/>
    <col min="3599" max="3602" width="9.140625" style="4"/>
    <col min="3603" max="3603" width="2.140625" style="4" customWidth="1"/>
    <col min="3604" max="3853" width="9.140625" style="4"/>
    <col min="3854" max="3854" width="3" style="4" customWidth="1"/>
    <col min="3855" max="3858" width="9.140625" style="4"/>
    <col min="3859" max="3859" width="2.140625" style="4" customWidth="1"/>
    <col min="3860" max="4109" width="9.140625" style="4"/>
    <col min="4110" max="4110" width="3" style="4" customWidth="1"/>
    <col min="4111" max="4114" width="9.140625" style="4"/>
    <col min="4115" max="4115" width="2.140625" style="4" customWidth="1"/>
    <col min="4116" max="4365" width="9.140625" style="4"/>
    <col min="4366" max="4366" width="3" style="4" customWidth="1"/>
    <col min="4367" max="4370" width="9.140625" style="4"/>
    <col min="4371" max="4371" width="2.140625" style="4" customWidth="1"/>
    <col min="4372" max="4621" width="9.140625" style="4"/>
    <col min="4622" max="4622" width="3" style="4" customWidth="1"/>
    <col min="4623" max="4626" width="9.140625" style="4"/>
    <col min="4627" max="4627" width="2.140625" style="4" customWidth="1"/>
    <col min="4628" max="4877" width="9.140625" style="4"/>
    <col min="4878" max="4878" width="3" style="4" customWidth="1"/>
    <col min="4879" max="4882" width="9.140625" style="4"/>
    <col min="4883" max="4883" width="2.140625" style="4" customWidth="1"/>
    <col min="4884" max="5133" width="9.140625" style="4"/>
    <col min="5134" max="5134" width="3" style="4" customWidth="1"/>
    <col min="5135" max="5138" width="9.140625" style="4"/>
    <col min="5139" max="5139" width="2.140625" style="4" customWidth="1"/>
    <col min="5140" max="5389" width="9.140625" style="4"/>
    <col min="5390" max="5390" width="3" style="4" customWidth="1"/>
    <col min="5391" max="5394" width="9.140625" style="4"/>
    <col min="5395" max="5395" width="2.140625" style="4" customWidth="1"/>
    <col min="5396" max="5645" width="9.140625" style="4"/>
    <col min="5646" max="5646" width="3" style="4" customWidth="1"/>
    <col min="5647" max="5650" width="9.140625" style="4"/>
    <col min="5651" max="5651" width="2.140625" style="4" customWidth="1"/>
    <col min="5652" max="5901" width="9.140625" style="4"/>
    <col min="5902" max="5902" width="3" style="4" customWidth="1"/>
    <col min="5903" max="5906" width="9.140625" style="4"/>
    <col min="5907" max="5907" width="2.140625" style="4" customWidth="1"/>
    <col min="5908" max="6157" width="9.140625" style="4"/>
    <col min="6158" max="6158" width="3" style="4" customWidth="1"/>
    <col min="6159" max="6162" width="9.140625" style="4"/>
    <col min="6163" max="6163" width="2.140625" style="4" customWidth="1"/>
    <col min="6164" max="6413" width="9.140625" style="4"/>
    <col min="6414" max="6414" width="3" style="4" customWidth="1"/>
    <col min="6415" max="6418" width="9.140625" style="4"/>
    <col min="6419" max="6419" width="2.140625" style="4" customWidth="1"/>
    <col min="6420" max="6669" width="9.140625" style="4"/>
    <col min="6670" max="6670" width="3" style="4" customWidth="1"/>
    <col min="6671" max="6674" width="9.140625" style="4"/>
    <col min="6675" max="6675" width="2.140625" style="4" customWidth="1"/>
    <col min="6676" max="6925" width="9.140625" style="4"/>
    <col min="6926" max="6926" width="3" style="4" customWidth="1"/>
    <col min="6927" max="6930" width="9.140625" style="4"/>
    <col min="6931" max="6931" width="2.140625" style="4" customWidth="1"/>
    <col min="6932" max="7181" width="9.140625" style="4"/>
    <col min="7182" max="7182" width="3" style="4" customWidth="1"/>
    <col min="7183" max="7186" width="9.140625" style="4"/>
    <col min="7187" max="7187" width="2.140625" style="4" customWidth="1"/>
    <col min="7188" max="7437" width="9.140625" style="4"/>
    <col min="7438" max="7438" width="3" style="4" customWidth="1"/>
    <col min="7439" max="7442" width="9.140625" style="4"/>
    <col min="7443" max="7443" width="2.140625" style="4" customWidth="1"/>
    <col min="7444" max="7693" width="9.140625" style="4"/>
    <col min="7694" max="7694" width="3" style="4" customWidth="1"/>
    <col min="7695" max="7698" width="9.140625" style="4"/>
    <col min="7699" max="7699" width="2.140625" style="4" customWidth="1"/>
    <col min="7700" max="7949" width="9.140625" style="4"/>
    <col min="7950" max="7950" width="3" style="4" customWidth="1"/>
    <col min="7951" max="7954" width="9.140625" style="4"/>
    <col min="7955" max="7955" width="2.140625" style="4" customWidth="1"/>
    <col min="7956" max="8205" width="9.140625" style="4"/>
    <col min="8206" max="8206" width="3" style="4" customWidth="1"/>
    <col min="8207" max="8210" width="9.140625" style="4"/>
    <col min="8211" max="8211" width="2.140625" style="4" customWidth="1"/>
    <col min="8212" max="8461" width="9.140625" style="4"/>
    <col min="8462" max="8462" width="3" style="4" customWidth="1"/>
    <col min="8463" max="8466" width="9.140625" style="4"/>
    <col min="8467" max="8467" width="2.140625" style="4" customWidth="1"/>
    <col min="8468" max="8717" width="9.140625" style="4"/>
    <col min="8718" max="8718" width="3" style="4" customWidth="1"/>
    <col min="8719" max="8722" width="9.140625" style="4"/>
    <col min="8723" max="8723" width="2.140625" style="4" customWidth="1"/>
    <col min="8724" max="8973" width="9.140625" style="4"/>
    <col min="8974" max="8974" width="3" style="4" customWidth="1"/>
    <col min="8975" max="8978" width="9.140625" style="4"/>
    <col min="8979" max="8979" width="2.140625" style="4" customWidth="1"/>
    <col min="8980" max="9229" width="9.140625" style="4"/>
    <col min="9230" max="9230" width="3" style="4" customWidth="1"/>
    <col min="9231" max="9234" width="9.140625" style="4"/>
    <col min="9235" max="9235" width="2.140625" style="4" customWidth="1"/>
    <col min="9236" max="9485" width="9.140625" style="4"/>
    <col min="9486" max="9486" width="3" style="4" customWidth="1"/>
    <col min="9487" max="9490" width="9.140625" style="4"/>
    <col min="9491" max="9491" width="2.140625" style="4" customWidth="1"/>
    <col min="9492" max="9741" width="9.140625" style="4"/>
    <col min="9742" max="9742" width="3" style="4" customWidth="1"/>
    <col min="9743" max="9746" width="9.140625" style="4"/>
    <col min="9747" max="9747" width="2.140625" style="4" customWidth="1"/>
    <col min="9748" max="9997" width="9.140625" style="4"/>
    <col min="9998" max="9998" width="3" style="4" customWidth="1"/>
    <col min="9999" max="10002" width="9.140625" style="4"/>
    <col min="10003" max="10003" width="2.140625" style="4" customWidth="1"/>
    <col min="10004" max="10253" width="9.140625" style="4"/>
    <col min="10254" max="10254" width="3" style="4" customWidth="1"/>
    <col min="10255" max="10258" width="9.140625" style="4"/>
    <col min="10259" max="10259" width="2.140625" style="4" customWidth="1"/>
    <col min="10260" max="10509" width="9.140625" style="4"/>
    <col min="10510" max="10510" width="3" style="4" customWidth="1"/>
    <col min="10511" max="10514" width="9.140625" style="4"/>
    <col min="10515" max="10515" width="2.140625" style="4" customWidth="1"/>
    <col min="10516" max="10765" width="9.140625" style="4"/>
    <col min="10766" max="10766" width="3" style="4" customWidth="1"/>
    <col min="10767" max="10770" width="9.140625" style="4"/>
    <col min="10771" max="10771" width="2.140625" style="4" customWidth="1"/>
    <col min="10772" max="11021" width="9.140625" style="4"/>
    <col min="11022" max="11022" width="3" style="4" customWidth="1"/>
    <col min="11023" max="11026" width="9.140625" style="4"/>
    <col min="11027" max="11027" width="2.140625" style="4" customWidth="1"/>
    <col min="11028" max="11277" width="9.140625" style="4"/>
    <col min="11278" max="11278" width="3" style="4" customWidth="1"/>
    <col min="11279" max="11282" width="9.140625" style="4"/>
    <col min="11283" max="11283" width="2.140625" style="4" customWidth="1"/>
    <col min="11284" max="11533" width="9.140625" style="4"/>
    <col min="11534" max="11534" width="3" style="4" customWidth="1"/>
    <col min="11535" max="11538" width="9.140625" style="4"/>
    <col min="11539" max="11539" width="2.140625" style="4" customWidth="1"/>
    <col min="11540" max="11789" width="9.140625" style="4"/>
    <col min="11790" max="11790" width="3" style="4" customWidth="1"/>
    <col min="11791" max="11794" width="9.140625" style="4"/>
    <col min="11795" max="11795" width="2.140625" style="4" customWidth="1"/>
    <col min="11796" max="12045" width="9.140625" style="4"/>
    <col min="12046" max="12046" width="3" style="4" customWidth="1"/>
    <col min="12047" max="12050" width="9.140625" style="4"/>
    <col min="12051" max="12051" width="2.140625" style="4" customWidth="1"/>
    <col min="12052" max="12301" width="9.140625" style="4"/>
    <col min="12302" max="12302" width="3" style="4" customWidth="1"/>
    <col min="12303" max="12306" width="9.140625" style="4"/>
    <col min="12307" max="12307" width="2.140625" style="4" customWidth="1"/>
    <col min="12308" max="12557" width="9.140625" style="4"/>
    <col min="12558" max="12558" width="3" style="4" customWidth="1"/>
    <col min="12559" max="12562" width="9.140625" style="4"/>
    <col min="12563" max="12563" width="2.140625" style="4" customWidth="1"/>
    <col min="12564" max="12813" width="9.140625" style="4"/>
    <col min="12814" max="12814" width="3" style="4" customWidth="1"/>
    <col min="12815" max="12818" width="9.140625" style="4"/>
    <col min="12819" max="12819" width="2.140625" style="4" customWidth="1"/>
    <col min="12820" max="13069" width="9.140625" style="4"/>
    <col min="13070" max="13070" width="3" style="4" customWidth="1"/>
    <col min="13071" max="13074" width="9.140625" style="4"/>
    <col min="13075" max="13075" width="2.140625" style="4" customWidth="1"/>
    <col min="13076" max="13325" width="9.140625" style="4"/>
    <col min="13326" max="13326" width="3" style="4" customWidth="1"/>
    <col min="13327" max="13330" width="9.140625" style="4"/>
    <col min="13331" max="13331" width="2.140625" style="4" customWidth="1"/>
    <col min="13332" max="13581" width="9.140625" style="4"/>
    <col min="13582" max="13582" width="3" style="4" customWidth="1"/>
    <col min="13583" max="13586" width="9.140625" style="4"/>
    <col min="13587" max="13587" width="2.140625" style="4" customWidth="1"/>
    <col min="13588" max="13837" width="9.140625" style="4"/>
    <col min="13838" max="13838" width="3" style="4" customWidth="1"/>
    <col min="13839" max="13842" width="9.140625" style="4"/>
    <col min="13843" max="13843" width="2.140625" style="4" customWidth="1"/>
    <col min="13844" max="14093" width="9.140625" style="4"/>
    <col min="14094" max="14094" width="3" style="4" customWidth="1"/>
    <col min="14095" max="14098" width="9.140625" style="4"/>
    <col min="14099" max="14099" width="2.140625" style="4" customWidth="1"/>
    <col min="14100" max="14349" width="9.140625" style="4"/>
    <col min="14350" max="14350" width="3" style="4" customWidth="1"/>
    <col min="14351" max="14354" width="9.140625" style="4"/>
    <col min="14355" max="14355" width="2.140625" style="4" customWidth="1"/>
    <col min="14356" max="14605" width="9.140625" style="4"/>
    <col min="14606" max="14606" width="3" style="4" customWidth="1"/>
    <col min="14607" max="14610" width="9.140625" style="4"/>
    <col min="14611" max="14611" width="2.140625" style="4" customWidth="1"/>
    <col min="14612" max="14861" width="9.140625" style="4"/>
    <col min="14862" max="14862" width="3" style="4" customWidth="1"/>
    <col min="14863" max="14866" width="9.140625" style="4"/>
    <col min="14867" max="14867" width="2.140625" style="4" customWidth="1"/>
    <col min="14868" max="15117" width="9.140625" style="4"/>
    <col min="15118" max="15118" width="3" style="4" customWidth="1"/>
    <col min="15119" max="15122" width="9.140625" style="4"/>
    <col min="15123" max="15123" width="2.140625" style="4" customWidth="1"/>
    <col min="15124" max="15373" width="9.140625" style="4"/>
    <col min="15374" max="15374" width="3" style="4" customWidth="1"/>
    <col min="15375" max="15378" width="9.140625" style="4"/>
    <col min="15379" max="15379" width="2.140625" style="4" customWidth="1"/>
    <col min="15380" max="15629" width="9.140625" style="4"/>
    <col min="15630" max="15630" width="3" style="4" customWidth="1"/>
    <col min="15631" max="15634" width="9.140625" style="4"/>
    <col min="15635" max="15635" width="2.140625" style="4" customWidth="1"/>
    <col min="15636" max="15885" width="9.140625" style="4"/>
    <col min="15886" max="15886" width="3" style="4" customWidth="1"/>
    <col min="15887" max="15890" width="9.140625" style="4"/>
    <col min="15891" max="15891" width="2.140625" style="4" customWidth="1"/>
    <col min="15892" max="16141" width="9.140625" style="4"/>
    <col min="16142" max="16142" width="3" style="4" customWidth="1"/>
    <col min="16143" max="16146" width="9.140625" style="4"/>
    <col min="16147" max="16147" width="2.140625" style="4" customWidth="1"/>
    <col min="16148" max="16384" width="9.140625" style="4"/>
  </cols>
  <sheetData>
    <row r="1" spans="1:21" x14ac:dyDescent="0.2">
      <c r="A1" s="13" t="s">
        <v>122</v>
      </c>
      <c r="B1" s="17"/>
      <c r="C1" s="17"/>
      <c r="D1" s="17"/>
      <c r="E1" s="17"/>
      <c r="F1" s="17"/>
      <c r="G1" s="17"/>
      <c r="H1" s="17"/>
      <c r="I1" s="17"/>
      <c r="J1" s="17"/>
      <c r="K1" s="17"/>
      <c r="L1" s="17"/>
      <c r="M1" s="17"/>
      <c r="N1" s="17"/>
      <c r="O1" s="17"/>
      <c r="P1" s="17"/>
      <c r="Q1" s="17"/>
      <c r="R1" s="17"/>
      <c r="S1" s="17"/>
      <c r="T1" s="17"/>
      <c r="U1" s="17"/>
    </row>
    <row r="2" spans="1:21" x14ac:dyDescent="0.2">
      <c r="A2" s="17" t="s">
        <v>21</v>
      </c>
      <c r="B2" s="18" t="s">
        <v>20</v>
      </c>
      <c r="C2" s="18" t="s">
        <v>19</v>
      </c>
      <c r="D2" s="18" t="s">
        <v>18</v>
      </c>
      <c r="E2" s="18" t="s">
        <v>17</v>
      </c>
      <c r="F2" s="18" t="s">
        <v>16</v>
      </c>
      <c r="G2" s="18" t="s">
        <v>15</v>
      </c>
      <c r="H2" s="18" t="s">
        <v>14</v>
      </c>
      <c r="I2" s="18" t="s">
        <v>13</v>
      </c>
      <c r="J2" s="18" t="s">
        <v>12</v>
      </c>
      <c r="K2" s="18" t="s">
        <v>11</v>
      </c>
      <c r="L2" s="18" t="s">
        <v>10</v>
      </c>
      <c r="M2" s="18" t="s">
        <v>9</v>
      </c>
      <c r="N2" s="17"/>
      <c r="O2" s="18" t="s">
        <v>8</v>
      </c>
      <c r="P2" s="18" t="s">
        <v>7</v>
      </c>
      <c r="Q2" s="18" t="s">
        <v>6</v>
      </c>
      <c r="R2" s="18" t="s">
        <v>5</v>
      </c>
      <c r="S2" s="18"/>
      <c r="T2" s="18" t="s">
        <v>4</v>
      </c>
      <c r="U2" s="18" t="s">
        <v>3</v>
      </c>
    </row>
    <row r="3" spans="1:21" x14ac:dyDescent="0.2">
      <c r="A3" s="19" t="s">
        <v>347</v>
      </c>
      <c r="B3" s="19"/>
      <c r="C3" s="19"/>
      <c r="D3" s="19"/>
      <c r="E3" s="19"/>
      <c r="F3" s="19"/>
      <c r="G3" s="19"/>
      <c r="H3" s="19"/>
      <c r="I3" s="19"/>
      <c r="J3" s="19"/>
      <c r="K3" s="19"/>
      <c r="L3" s="19"/>
      <c r="M3" s="19"/>
      <c r="N3" s="19"/>
      <c r="O3" s="19"/>
      <c r="P3" s="19"/>
      <c r="Q3" s="19"/>
      <c r="R3" s="19"/>
      <c r="S3" s="19"/>
      <c r="T3" s="19"/>
      <c r="U3" s="19"/>
    </row>
    <row r="4" spans="1:21" x14ac:dyDescent="0.2">
      <c r="A4" s="20"/>
      <c r="B4" s="20"/>
      <c r="C4" s="20"/>
      <c r="D4" s="20"/>
      <c r="E4" s="20"/>
      <c r="F4" s="20"/>
      <c r="G4" s="20"/>
      <c r="H4" s="20"/>
      <c r="I4" s="20"/>
      <c r="J4" s="20"/>
      <c r="K4" s="20"/>
      <c r="L4" s="20"/>
      <c r="M4" s="20"/>
      <c r="N4" s="20"/>
      <c r="O4" s="20"/>
      <c r="P4" s="20"/>
      <c r="Q4" s="20"/>
      <c r="R4" s="20"/>
      <c r="S4" s="20"/>
      <c r="T4" s="20"/>
      <c r="U4" s="20"/>
    </row>
    <row r="5" spans="1:21" x14ac:dyDescent="0.2">
      <c r="A5" s="27">
        <v>1960</v>
      </c>
      <c r="B5" s="151">
        <v>11.56</v>
      </c>
      <c r="C5" s="151">
        <v>11.46</v>
      </c>
      <c r="D5" s="151">
        <v>11.5</v>
      </c>
      <c r="E5" s="151">
        <v>11.48</v>
      </c>
      <c r="F5" s="151">
        <v>11.46</v>
      </c>
      <c r="G5" s="151">
        <v>11.44</v>
      </c>
      <c r="H5" s="151">
        <v>11.48</v>
      </c>
      <c r="I5" s="151">
        <v>11.72</v>
      </c>
      <c r="J5" s="151">
        <v>11.84</v>
      </c>
      <c r="K5" s="151">
        <v>11.88</v>
      </c>
      <c r="L5" s="151">
        <v>11.88</v>
      </c>
      <c r="M5" s="151">
        <v>11.88</v>
      </c>
      <c r="N5" s="151"/>
      <c r="O5" s="151">
        <f t="shared" ref="O5:O65" si="0">AVERAGE(B5:D5)</f>
        <v>11.506666666666668</v>
      </c>
      <c r="P5" s="151">
        <f t="shared" ref="P5:P66" si="1">AVERAGE(E5:G5)</f>
        <v>11.46</v>
      </c>
      <c r="Q5" s="151">
        <f t="shared" ref="Q5:Q63" si="2">AVERAGE(H5:J5)</f>
        <v>11.680000000000001</v>
      </c>
      <c r="R5" s="151">
        <f t="shared" ref="R5:R67" si="3">AVERAGE(K5:M5)</f>
        <v>11.88</v>
      </c>
      <c r="S5" s="152"/>
      <c r="T5" s="151">
        <f t="shared" ref="T5:T34" si="4">AVERAGE(O5:R5)</f>
        <v>11.631666666666668</v>
      </c>
      <c r="U5" s="152" t="s">
        <v>23</v>
      </c>
    </row>
    <row r="6" spans="1:21" x14ac:dyDescent="0.2">
      <c r="A6" s="27">
        <v>1961</v>
      </c>
      <c r="B6" s="151">
        <v>11.88</v>
      </c>
      <c r="C6" s="151">
        <v>11.88</v>
      </c>
      <c r="D6" s="151">
        <v>11.88</v>
      </c>
      <c r="E6" s="151">
        <v>11.86</v>
      </c>
      <c r="F6" s="151">
        <v>11.84</v>
      </c>
      <c r="G6" s="151">
        <v>11.82</v>
      </c>
      <c r="H6" s="151">
        <v>11.78</v>
      </c>
      <c r="I6" s="151">
        <v>11.74</v>
      </c>
      <c r="J6" s="151">
        <v>11.64</v>
      </c>
      <c r="K6" s="151">
        <v>11.68</v>
      </c>
      <c r="L6" s="151">
        <v>11.62</v>
      </c>
      <c r="M6" s="151">
        <v>11.62</v>
      </c>
      <c r="N6" s="151"/>
      <c r="O6" s="151">
        <f t="shared" si="0"/>
        <v>11.88</v>
      </c>
      <c r="P6" s="151">
        <f t="shared" si="1"/>
        <v>11.839999999999998</v>
      </c>
      <c r="Q6" s="151">
        <f t="shared" si="2"/>
        <v>11.719999999999999</v>
      </c>
      <c r="R6" s="151">
        <f t="shared" si="3"/>
        <v>11.639999999999999</v>
      </c>
      <c r="S6" s="152"/>
      <c r="T6" s="151">
        <f t="shared" si="4"/>
        <v>11.77</v>
      </c>
      <c r="U6" s="151">
        <f t="shared" ref="U6:U34" si="5">(+R5+O6+P6+Q6)/4</f>
        <v>11.83</v>
      </c>
    </row>
    <row r="7" spans="1:21" x14ac:dyDescent="0.2">
      <c r="A7" s="27">
        <v>1962</v>
      </c>
      <c r="B7" s="151">
        <v>11.62</v>
      </c>
      <c r="C7" s="151">
        <v>11.7</v>
      </c>
      <c r="D7" s="151">
        <v>11.65</v>
      </c>
      <c r="E7" s="151">
        <v>11.64</v>
      </c>
      <c r="F7" s="151">
        <v>11.64</v>
      </c>
      <c r="G7" s="151">
        <v>11.68</v>
      </c>
      <c r="H7" s="151">
        <v>11.72</v>
      </c>
      <c r="I7" s="151">
        <v>11.72</v>
      </c>
      <c r="J7" s="151">
        <v>11.76</v>
      </c>
      <c r="K7" s="151">
        <v>11.76</v>
      </c>
      <c r="L7" s="151">
        <v>11.78</v>
      </c>
      <c r="M7" s="151">
        <v>11.76</v>
      </c>
      <c r="N7" s="151"/>
      <c r="O7" s="151">
        <f t="shared" si="0"/>
        <v>11.656666666666666</v>
      </c>
      <c r="P7" s="151">
        <f t="shared" si="1"/>
        <v>11.653333333333334</v>
      </c>
      <c r="Q7" s="151">
        <f t="shared" si="2"/>
        <v>11.733333333333334</v>
      </c>
      <c r="R7" s="151">
        <f t="shared" si="3"/>
        <v>11.766666666666666</v>
      </c>
      <c r="S7" s="152"/>
      <c r="T7" s="151">
        <f t="shared" si="4"/>
        <v>11.702500000000001</v>
      </c>
      <c r="U7" s="151">
        <f t="shared" si="5"/>
        <v>11.670833333333334</v>
      </c>
    </row>
    <row r="8" spans="1:21" x14ac:dyDescent="0.2">
      <c r="A8" s="27">
        <v>1963</v>
      </c>
      <c r="B8" s="151">
        <v>11.76</v>
      </c>
      <c r="C8" s="151">
        <v>11.88</v>
      </c>
      <c r="D8" s="151">
        <v>11.94</v>
      </c>
      <c r="E8" s="151">
        <v>12</v>
      </c>
      <c r="F8" s="151">
        <v>12.74</v>
      </c>
      <c r="G8" s="151">
        <v>16.8</v>
      </c>
      <c r="H8" s="151">
        <v>15.84</v>
      </c>
      <c r="I8" s="151">
        <v>14.74</v>
      </c>
      <c r="J8" s="151">
        <v>13.46</v>
      </c>
      <c r="K8" s="151">
        <v>13.22</v>
      </c>
      <c r="L8" s="151">
        <v>14.1</v>
      </c>
      <c r="M8" s="151">
        <v>14.48</v>
      </c>
      <c r="N8" s="151"/>
      <c r="O8" s="151">
        <f t="shared" si="0"/>
        <v>11.86</v>
      </c>
      <c r="P8" s="151">
        <f t="shared" si="1"/>
        <v>13.846666666666669</v>
      </c>
      <c r="Q8" s="151">
        <f t="shared" si="2"/>
        <v>14.68</v>
      </c>
      <c r="R8" s="151">
        <f t="shared" si="3"/>
        <v>13.933333333333332</v>
      </c>
      <c r="S8" s="152"/>
      <c r="T8" s="151">
        <f t="shared" si="4"/>
        <v>13.58</v>
      </c>
      <c r="U8" s="151">
        <f t="shared" si="5"/>
        <v>13.038333333333334</v>
      </c>
    </row>
    <row r="9" spans="1:21" x14ac:dyDescent="0.2">
      <c r="A9" s="27">
        <v>1964</v>
      </c>
      <c r="B9" s="151">
        <v>14.26</v>
      </c>
      <c r="C9" s="151">
        <v>14.56</v>
      </c>
      <c r="D9" s="151">
        <v>14.04</v>
      </c>
      <c r="E9" s="151">
        <v>13.5</v>
      </c>
      <c r="F9" s="151">
        <v>13.22</v>
      </c>
      <c r="G9" s="151">
        <v>12.76</v>
      </c>
      <c r="H9" s="151">
        <v>12.22</v>
      </c>
      <c r="I9" s="151">
        <v>12.06</v>
      </c>
      <c r="J9" s="151">
        <v>11.92</v>
      </c>
      <c r="K9" s="151">
        <v>11.78</v>
      </c>
      <c r="L9" s="151">
        <v>11.72</v>
      </c>
      <c r="M9" s="151">
        <v>11.64</v>
      </c>
      <c r="N9" s="151"/>
      <c r="O9" s="151">
        <f t="shared" si="0"/>
        <v>14.286666666666667</v>
      </c>
      <c r="P9" s="151">
        <f t="shared" si="1"/>
        <v>13.159999999999998</v>
      </c>
      <c r="Q9" s="151">
        <f t="shared" si="2"/>
        <v>12.066666666666668</v>
      </c>
      <c r="R9" s="151">
        <f t="shared" si="3"/>
        <v>11.713333333333333</v>
      </c>
      <c r="S9" s="152"/>
      <c r="T9" s="151">
        <f t="shared" si="4"/>
        <v>12.806666666666667</v>
      </c>
      <c r="U9" s="151">
        <f t="shared" si="5"/>
        <v>13.361666666666666</v>
      </c>
    </row>
    <row r="10" spans="1:21" x14ac:dyDescent="0.2">
      <c r="A10" s="27">
        <v>1965</v>
      </c>
      <c r="B10" s="151">
        <v>11.7</v>
      </c>
      <c r="C10" s="151">
        <v>11.78</v>
      </c>
      <c r="D10" s="151">
        <v>11.84</v>
      </c>
      <c r="E10" s="151">
        <v>11.78</v>
      </c>
      <c r="F10" s="151">
        <v>11.8</v>
      </c>
      <c r="G10" s="151">
        <v>11.86</v>
      </c>
      <c r="H10" s="151">
        <v>11.82</v>
      </c>
      <c r="I10" s="151">
        <v>11.74</v>
      </c>
      <c r="J10" s="151">
        <v>11.74</v>
      </c>
      <c r="K10" s="151">
        <v>11.82</v>
      </c>
      <c r="L10" s="151">
        <v>11.8</v>
      </c>
      <c r="M10" s="151">
        <v>11.86</v>
      </c>
      <c r="N10" s="151"/>
      <c r="O10" s="151">
        <f t="shared" si="0"/>
        <v>11.773333333333332</v>
      </c>
      <c r="P10" s="151">
        <f t="shared" si="1"/>
        <v>11.813333333333333</v>
      </c>
      <c r="Q10" s="151">
        <f t="shared" si="2"/>
        <v>11.766666666666667</v>
      </c>
      <c r="R10" s="151">
        <f t="shared" si="3"/>
        <v>11.826666666666668</v>
      </c>
      <c r="S10" s="152"/>
      <c r="T10" s="151">
        <f t="shared" si="4"/>
        <v>11.795</v>
      </c>
      <c r="U10" s="151">
        <f t="shared" si="5"/>
        <v>11.766666666666666</v>
      </c>
    </row>
    <row r="11" spans="1:21" x14ac:dyDescent="0.2">
      <c r="A11" s="27">
        <v>1966</v>
      </c>
      <c r="B11" s="151">
        <v>11.88</v>
      </c>
      <c r="C11" s="151">
        <v>11.88</v>
      </c>
      <c r="D11" s="151">
        <v>11.94</v>
      </c>
      <c r="E11" s="151">
        <v>12</v>
      </c>
      <c r="F11" s="151">
        <v>12.2</v>
      </c>
      <c r="G11" s="151">
        <v>12</v>
      </c>
      <c r="H11" s="151">
        <v>12.02</v>
      </c>
      <c r="I11" s="151">
        <v>12.06</v>
      </c>
      <c r="J11" s="151">
        <v>12.12</v>
      </c>
      <c r="K11" s="151">
        <v>12.16</v>
      </c>
      <c r="L11" s="151">
        <v>12.16</v>
      </c>
      <c r="M11" s="151">
        <v>12.22</v>
      </c>
      <c r="N11" s="151"/>
      <c r="O11" s="151">
        <f t="shared" si="0"/>
        <v>11.9</v>
      </c>
      <c r="P11" s="151">
        <f t="shared" si="1"/>
        <v>12.066666666666668</v>
      </c>
      <c r="Q11" s="151">
        <f t="shared" si="2"/>
        <v>12.066666666666665</v>
      </c>
      <c r="R11" s="151">
        <f t="shared" si="3"/>
        <v>12.18</v>
      </c>
      <c r="S11" s="152"/>
      <c r="T11" s="151">
        <f t="shared" si="4"/>
        <v>12.053333333333333</v>
      </c>
      <c r="U11" s="151">
        <f t="shared" si="5"/>
        <v>11.965</v>
      </c>
    </row>
    <row r="12" spans="1:21" x14ac:dyDescent="0.2">
      <c r="A12" s="27">
        <v>1967</v>
      </c>
      <c r="B12" s="151">
        <v>12.22</v>
      </c>
      <c r="C12" s="151">
        <v>12.24</v>
      </c>
      <c r="D12" s="151">
        <v>12.24</v>
      </c>
      <c r="E12" s="151">
        <v>12.24</v>
      </c>
      <c r="F12" s="151">
        <v>12.18</v>
      </c>
      <c r="G12" s="151">
        <v>12.22</v>
      </c>
      <c r="H12" s="151">
        <v>12.14</v>
      </c>
      <c r="I12" s="151">
        <v>12.12</v>
      </c>
      <c r="J12" s="151">
        <v>12.16</v>
      </c>
      <c r="K12" s="151">
        <v>12.16</v>
      </c>
      <c r="L12" s="151">
        <v>12.2</v>
      </c>
      <c r="M12" s="151">
        <v>12.2</v>
      </c>
      <c r="N12" s="151"/>
      <c r="O12" s="151">
        <f t="shared" si="0"/>
        <v>12.233333333333334</v>
      </c>
      <c r="P12" s="151">
        <f t="shared" si="1"/>
        <v>12.213333333333333</v>
      </c>
      <c r="Q12" s="151">
        <f t="shared" si="2"/>
        <v>12.14</v>
      </c>
      <c r="R12" s="151">
        <f t="shared" si="3"/>
        <v>12.186666666666667</v>
      </c>
      <c r="S12" s="152"/>
      <c r="T12" s="151">
        <f t="shared" si="4"/>
        <v>12.193333333333333</v>
      </c>
      <c r="U12" s="151">
        <f t="shared" si="5"/>
        <v>12.191666666666666</v>
      </c>
    </row>
    <row r="13" spans="1:21" x14ac:dyDescent="0.2">
      <c r="A13" s="27">
        <v>1968</v>
      </c>
      <c r="B13" s="151">
        <v>12.16</v>
      </c>
      <c r="C13" s="151">
        <v>12.12</v>
      </c>
      <c r="D13" s="151">
        <v>12.14</v>
      </c>
      <c r="E13" s="151">
        <v>12.18</v>
      </c>
      <c r="F13" s="151">
        <v>12.16</v>
      </c>
      <c r="G13" s="151">
        <v>12.18</v>
      </c>
      <c r="H13" s="151">
        <v>12.16</v>
      </c>
      <c r="I13" s="151">
        <v>12.22</v>
      </c>
      <c r="J13" s="151">
        <v>12.22</v>
      </c>
      <c r="K13" s="151">
        <v>12.26</v>
      </c>
      <c r="L13" s="151">
        <v>12.22</v>
      </c>
      <c r="M13" s="151">
        <v>12.2</v>
      </c>
      <c r="N13" s="151"/>
      <c r="O13" s="151">
        <f t="shared" si="0"/>
        <v>12.14</v>
      </c>
      <c r="P13" s="151">
        <f t="shared" si="1"/>
        <v>12.173333333333332</v>
      </c>
      <c r="Q13" s="151">
        <f t="shared" si="2"/>
        <v>12.200000000000001</v>
      </c>
      <c r="R13" s="151">
        <f t="shared" si="3"/>
        <v>12.226666666666667</v>
      </c>
      <c r="S13" s="152"/>
      <c r="T13" s="151">
        <f t="shared" si="4"/>
        <v>12.185</v>
      </c>
      <c r="U13" s="151">
        <f t="shared" si="5"/>
        <v>12.175000000000001</v>
      </c>
    </row>
    <row r="14" spans="1:21" x14ac:dyDescent="0.2">
      <c r="A14" s="27">
        <v>1969</v>
      </c>
      <c r="B14" s="151">
        <v>12.2</v>
      </c>
      <c r="C14" s="151">
        <v>12.2</v>
      </c>
      <c r="D14" s="151">
        <v>12.28</v>
      </c>
      <c r="E14" s="151">
        <v>12.3</v>
      </c>
      <c r="F14" s="151">
        <v>12.38</v>
      </c>
      <c r="G14" s="151">
        <v>12.44</v>
      </c>
      <c r="H14" s="151">
        <v>12.5</v>
      </c>
      <c r="I14" s="151">
        <v>12.52</v>
      </c>
      <c r="J14" s="151">
        <v>12.52</v>
      </c>
      <c r="K14" s="151">
        <v>12.5</v>
      </c>
      <c r="L14" s="151">
        <v>12.48</v>
      </c>
      <c r="M14" s="151">
        <v>12.48</v>
      </c>
      <c r="N14" s="151"/>
      <c r="O14" s="151">
        <f t="shared" si="0"/>
        <v>12.226666666666667</v>
      </c>
      <c r="P14" s="151">
        <f t="shared" si="1"/>
        <v>12.373333333333333</v>
      </c>
      <c r="Q14" s="151">
        <f t="shared" si="2"/>
        <v>12.513333333333334</v>
      </c>
      <c r="R14" s="151">
        <f t="shared" si="3"/>
        <v>12.486666666666666</v>
      </c>
      <c r="S14" s="152"/>
      <c r="T14" s="151">
        <f t="shared" si="4"/>
        <v>12.4</v>
      </c>
      <c r="U14" s="151">
        <f t="shared" si="5"/>
        <v>12.335000000000001</v>
      </c>
    </row>
    <row r="15" spans="1:21" x14ac:dyDescent="0.2">
      <c r="A15" s="27">
        <v>1970</v>
      </c>
      <c r="B15" s="151">
        <v>12.54</v>
      </c>
      <c r="C15" s="151">
        <v>12.58</v>
      </c>
      <c r="D15" s="151">
        <v>12.7</v>
      </c>
      <c r="E15" s="151">
        <v>12.76</v>
      </c>
      <c r="F15" s="151">
        <v>12.84</v>
      </c>
      <c r="G15" s="151">
        <v>12.92</v>
      </c>
      <c r="H15" s="151">
        <v>13.04</v>
      </c>
      <c r="I15" s="151">
        <v>13.12</v>
      </c>
      <c r="J15" s="151">
        <v>13.16</v>
      </c>
      <c r="K15" s="151">
        <v>13.22</v>
      </c>
      <c r="L15" s="151">
        <v>13.34</v>
      </c>
      <c r="M15" s="151">
        <v>13.4</v>
      </c>
      <c r="N15" s="151"/>
      <c r="O15" s="151">
        <f t="shared" si="0"/>
        <v>12.606666666666664</v>
      </c>
      <c r="P15" s="151">
        <f t="shared" si="1"/>
        <v>12.840000000000002</v>
      </c>
      <c r="Q15" s="151">
        <f t="shared" si="2"/>
        <v>13.106666666666664</v>
      </c>
      <c r="R15" s="151">
        <f t="shared" si="3"/>
        <v>13.32</v>
      </c>
      <c r="S15" s="152"/>
      <c r="T15" s="151">
        <f t="shared" si="4"/>
        <v>12.968333333333332</v>
      </c>
      <c r="U15" s="151">
        <f t="shared" si="5"/>
        <v>12.759999999999998</v>
      </c>
    </row>
    <row r="16" spans="1:21" x14ac:dyDescent="0.2">
      <c r="A16" s="27">
        <v>1971</v>
      </c>
      <c r="B16" s="151">
        <v>13.4</v>
      </c>
      <c r="C16" s="151">
        <v>13.44</v>
      </c>
      <c r="D16" s="151">
        <v>13.46</v>
      </c>
      <c r="E16" s="151">
        <v>13.54</v>
      </c>
      <c r="F16" s="151">
        <v>13.54</v>
      </c>
      <c r="G16" s="151">
        <v>13.6</v>
      </c>
      <c r="H16" s="151">
        <v>13.64</v>
      </c>
      <c r="I16" s="151">
        <v>13.7</v>
      </c>
      <c r="J16" s="151">
        <v>13.74</v>
      </c>
      <c r="K16" s="151">
        <v>13.74</v>
      </c>
      <c r="L16" s="151">
        <v>13.74</v>
      </c>
      <c r="M16" s="151">
        <v>13.74</v>
      </c>
      <c r="N16" s="151"/>
      <c r="O16" s="151">
        <f t="shared" si="0"/>
        <v>13.433333333333332</v>
      </c>
      <c r="P16" s="151">
        <f t="shared" si="1"/>
        <v>13.56</v>
      </c>
      <c r="Q16" s="151">
        <f t="shared" si="2"/>
        <v>13.693333333333333</v>
      </c>
      <c r="R16" s="151">
        <f t="shared" si="3"/>
        <v>13.74</v>
      </c>
      <c r="S16" s="152"/>
      <c r="T16" s="151">
        <f t="shared" si="4"/>
        <v>13.606666666666667</v>
      </c>
      <c r="U16" s="151">
        <f t="shared" si="5"/>
        <v>13.501666666666667</v>
      </c>
    </row>
    <row r="17" spans="1:21" x14ac:dyDescent="0.2">
      <c r="A17" s="27">
        <v>1972</v>
      </c>
      <c r="B17" s="151">
        <v>13.76</v>
      </c>
      <c r="C17" s="151">
        <v>13.82</v>
      </c>
      <c r="D17" s="151">
        <v>13.9</v>
      </c>
      <c r="E17" s="151">
        <v>13.94</v>
      </c>
      <c r="F17" s="151">
        <v>13.96</v>
      </c>
      <c r="G17" s="151">
        <v>13.88</v>
      </c>
      <c r="H17" s="151">
        <v>13.86</v>
      </c>
      <c r="I17" s="151">
        <v>13.84</v>
      </c>
      <c r="J17" s="151">
        <v>13.88</v>
      </c>
      <c r="K17" s="151">
        <v>13.96</v>
      </c>
      <c r="L17" s="151">
        <v>14</v>
      </c>
      <c r="M17" s="151">
        <v>14.1</v>
      </c>
      <c r="N17" s="151"/>
      <c r="O17" s="151">
        <f t="shared" si="0"/>
        <v>13.826666666666666</v>
      </c>
      <c r="P17" s="151">
        <f t="shared" si="1"/>
        <v>13.926666666666668</v>
      </c>
      <c r="Q17" s="151">
        <f t="shared" si="2"/>
        <v>13.86</v>
      </c>
      <c r="R17" s="151">
        <f t="shared" si="3"/>
        <v>14.020000000000001</v>
      </c>
      <c r="S17" s="152"/>
      <c r="T17" s="151">
        <f t="shared" si="4"/>
        <v>13.908333333333333</v>
      </c>
      <c r="U17" s="151">
        <f t="shared" si="5"/>
        <v>13.838333333333333</v>
      </c>
    </row>
    <row r="18" spans="1:21" x14ac:dyDescent="0.2">
      <c r="A18" s="27">
        <v>1973</v>
      </c>
      <c r="B18" s="151">
        <v>14.12</v>
      </c>
      <c r="C18" s="151">
        <v>14.24</v>
      </c>
      <c r="D18" s="151">
        <v>14.34</v>
      </c>
      <c r="E18" s="151">
        <v>14.42</v>
      </c>
      <c r="F18" s="151">
        <v>14.58</v>
      </c>
      <c r="G18" s="151">
        <v>14.84</v>
      </c>
      <c r="H18" s="151">
        <v>14.92</v>
      </c>
      <c r="I18" s="151">
        <v>15.06</v>
      </c>
      <c r="J18" s="151">
        <v>15.36</v>
      </c>
      <c r="K18" s="151">
        <v>15.98</v>
      </c>
      <c r="L18" s="151">
        <v>16.5</v>
      </c>
      <c r="M18" s="151">
        <v>16.78</v>
      </c>
      <c r="N18" s="151"/>
      <c r="O18" s="151">
        <f t="shared" si="0"/>
        <v>14.233333333333334</v>
      </c>
      <c r="P18" s="151">
        <f t="shared" si="1"/>
        <v>14.613333333333335</v>
      </c>
      <c r="Q18" s="151">
        <f t="shared" si="2"/>
        <v>15.113333333333335</v>
      </c>
      <c r="R18" s="151">
        <f t="shared" si="3"/>
        <v>16.420000000000002</v>
      </c>
      <c r="S18" s="152"/>
      <c r="T18" s="151">
        <f t="shared" si="4"/>
        <v>15.095000000000002</v>
      </c>
      <c r="U18" s="151">
        <f t="shared" si="5"/>
        <v>14.495000000000003</v>
      </c>
    </row>
    <row r="19" spans="1:21" x14ac:dyDescent="0.2">
      <c r="A19" s="27">
        <v>1974</v>
      </c>
      <c r="B19" s="151">
        <v>16.96</v>
      </c>
      <c r="C19" s="151">
        <v>17.760000000000002</v>
      </c>
      <c r="D19" s="151">
        <v>20.8</v>
      </c>
      <c r="E19" s="151">
        <v>22.96</v>
      </c>
      <c r="F19" s="151">
        <v>24.86</v>
      </c>
      <c r="G19" s="151">
        <v>28.32</v>
      </c>
      <c r="H19" s="151">
        <v>32.14</v>
      </c>
      <c r="I19" s="151">
        <v>34.880000000000003</v>
      </c>
      <c r="J19" s="151">
        <v>37.96</v>
      </c>
      <c r="K19" s="151">
        <v>41.68</v>
      </c>
      <c r="L19" s="151">
        <v>46.94</v>
      </c>
      <c r="M19" s="151">
        <v>62.76</v>
      </c>
      <c r="N19" s="151"/>
      <c r="O19" s="151">
        <f t="shared" si="0"/>
        <v>18.506666666666664</v>
      </c>
      <c r="P19" s="151">
        <f t="shared" si="1"/>
        <v>25.38</v>
      </c>
      <c r="Q19" s="151">
        <f t="shared" si="2"/>
        <v>34.993333333333339</v>
      </c>
      <c r="R19" s="151">
        <f t="shared" si="3"/>
        <v>50.46</v>
      </c>
      <c r="S19" s="152"/>
      <c r="T19" s="151">
        <f t="shared" si="4"/>
        <v>32.335000000000001</v>
      </c>
      <c r="U19" s="151">
        <f t="shared" si="5"/>
        <v>23.824999999999999</v>
      </c>
    </row>
    <row r="20" spans="1:21" x14ac:dyDescent="0.2">
      <c r="A20" s="27">
        <v>1975</v>
      </c>
      <c r="B20" s="151">
        <v>58.92</v>
      </c>
      <c r="C20" s="151">
        <v>53.6</v>
      </c>
      <c r="D20" s="151">
        <v>49.52</v>
      </c>
      <c r="E20" s="151">
        <v>41.8</v>
      </c>
      <c r="F20" s="151">
        <v>36.86</v>
      </c>
      <c r="G20" s="151">
        <v>31.44</v>
      </c>
      <c r="H20" s="151">
        <v>26.88</v>
      </c>
      <c r="I20" s="151">
        <v>30.9</v>
      </c>
      <c r="J20" s="151">
        <v>32.08</v>
      </c>
      <c r="K20" s="151">
        <v>30.32</v>
      </c>
      <c r="L20" s="151">
        <v>27.24</v>
      </c>
      <c r="M20" s="151">
        <v>26.34</v>
      </c>
      <c r="N20" s="151"/>
      <c r="O20" s="151">
        <f t="shared" si="0"/>
        <v>54.013333333333343</v>
      </c>
      <c r="P20" s="151">
        <f t="shared" si="1"/>
        <v>36.699999999999996</v>
      </c>
      <c r="Q20" s="151">
        <f t="shared" si="2"/>
        <v>29.953333333333333</v>
      </c>
      <c r="R20" s="151">
        <f t="shared" si="3"/>
        <v>27.966666666666669</v>
      </c>
      <c r="S20" s="152"/>
      <c r="T20" s="151">
        <f t="shared" si="4"/>
        <v>37.158333333333331</v>
      </c>
      <c r="U20" s="151">
        <f t="shared" si="5"/>
        <v>42.781666666666666</v>
      </c>
    </row>
    <row r="21" spans="1:21" x14ac:dyDescent="0.2">
      <c r="A21" s="27">
        <v>1976</v>
      </c>
      <c r="B21" s="151">
        <v>25.88</v>
      </c>
      <c r="C21" s="151">
        <v>25.38</v>
      </c>
      <c r="D21" s="151">
        <v>25.04</v>
      </c>
      <c r="E21" s="151">
        <v>25.06</v>
      </c>
      <c r="F21" s="151">
        <v>24.8</v>
      </c>
      <c r="G21" s="151">
        <v>24.9</v>
      </c>
      <c r="H21" s="151">
        <v>24.48</v>
      </c>
      <c r="I21" s="151">
        <v>24.72</v>
      </c>
      <c r="J21" s="151">
        <v>22.88</v>
      </c>
      <c r="K21" s="151">
        <v>21.82</v>
      </c>
      <c r="L21" s="151">
        <v>21.62</v>
      </c>
      <c r="M21" s="151">
        <v>21.22</v>
      </c>
      <c r="N21" s="151"/>
      <c r="O21" s="151">
        <f t="shared" si="0"/>
        <v>25.433333333333334</v>
      </c>
      <c r="P21" s="151">
        <f t="shared" si="1"/>
        <v>24.919999999999998</v>
      </c>
      <c r="Q21" s="151">
        <f t="shared" si="2"/>
        <v>24.026666666666667</v>
      </c>
      <c r="R21" s="151">
        <f t="shared" si="3"/>
        <v>21.553333333333331</v>
      </c>
      <c r="S21" s="152"/>
      <c r="T21" s="151">
        <f t="shared" si="4"/>
        <v>23.983333333333331</v>
      </c>
      <c r="U21" s="151">
        <f t="shared" si="5"/>
        <v>25.58666666666667</v>
      </c>
    </row>
    <row r="22" spans="1:21" x14ac:dyDescent="0.2">
      <c r="A22" s="27">
        <v>1977</v>
      </c>
      <c r="B22" s="151">
        <v>21.14</v>
      </c>
      <c r="C22" s="151">
        <v>21.42</v>
      </c>
      <c r="D22" s="151">
        <v>21.86</v>
      </c>
      <c r="E22" s="151">
        <v>21.96</v>
      </c>
      <c r="F22" s="151">
        <v>22.36</v>
      </c>
      <c r="G22" s="151">
        <v>22.36</v>
      </c>
      <c r="H22" s="151">
        <v>21.7</v>
      </c>
      <c r="I22" s="151">
        <v>21.32</v>
      </c>
      <c r="J22" s="151">
        <v>21.34</v>
      </c>
      <c r="K22" s="151">
        <v>21.22</v>
      </c>
      <c r="L22" s="151">
        <v>21.14</v>
      </c>
      <c r="M22" s="151">
        <v>21.56</v>
      </c>
      <c r="N22" s="151"/>
      <c r="O22" s="151">
        <f t="shared" si="0"/>
        <v>21.473333333333333</v>
      </c>
      <c r="P22" s="151">
        <f t="shared" si="1"/>
        <v>22.22666666666667</v>
      </c>
      <c r="Q22" s="151">
        <f t="shared" si="2"/>
        <v>21.453333333333333</v>
      </c>
      <c r="R22" s="151">
        <f t="shared" si="3"/>
        <v>21.306666666666668</v>
      </c>
      <c r="S22" s="152"/>
      <c r="T22" s="151">
        <f t="shared" si="4"/>
        <v>21.615000000000002</v>
      </c>
      <c r="U22" s="151">
        <f t="shared" si="5"/>
        <v>21.676666666666666</v>
      </c>
    </row>
    <row r="23" spans="1:21" x14ac:dyDescent="0.2">
      <c r="A23" s="27">
        <v>1978</v>
      </c>
      <c r="B23" s="151">
        <v>22.57</v>
      </c>
      <c r="C23" s="151">
        <v>23.03</v>
      </c>
      <c r="D23" s="151">
        <v>23.54</v>
      </c>
      <c r="E23" s="151">
        <v>23.93</v>
      </c>
      <c r="F23" s="151">
        <v>23.8</v>
      </c>
      <c r="G23" s="151">
        <v>23.91</v>
      </c>
      <c r="H23" s="151">
        <v>23.95</v>
      </c>
      <c r="I23" s="151">
        <v>23.97</v>
      </c>
      <c r="J23" s="151">
        <v>23.82</v>
      </c>
      <c r="K23" s="151">
        <v>23.82</v>
      </c>
      <c r="L23" s="151">
        <v>23.89</v>
      </c>
      <c r="M23" s="151">
        <v>23.85</v>
      </c>
      <c r="N23" s="151"/>
      <c r="O23" s="151">
        <f t="shared" si="0"/>
        <v>23.046666666666667</v>
      </c>
      <c r="P23" s="151">
        <f t="shared" si="1"/>
        <v>23.88</v>
      </c>
      <c r="Q23" s="151">
        <f t="shared" si="2"/>
        <v>23.913333333333338</v>
      </c>
      <c r="R23" s="151">
        <f t="shared" si="3"/>
        <v>23.853333333333335</v>
      </c>
      <c r="S23" s="152"/>
      <c r="T23" s="151">
        <f t="shared" si="4"/>
        <v>23.673333333333336</v>
      </c>
      <c r="U23" s="151">
        <f t="shared" si="5"/>
        <v>23.036666666666669</v>
      </c>
    </row>
    <row r="24" spans="1:21" x14ac:dyDescent="0.2">
      <c r="A24" s="27">
        <v>1979</v>
      </c>
      <c r="B24" s="151">
        <v>24.4</v>
      </c>
      <c r="C24" s="151">
        <v>24.6</v>
      </c>
      <c r="D24" s="151">
        <v>24.7</v>
      </c>
      <c r="E24" s="151">
        <v>24.8</v>
      </c>
      <c r="F24" s="151">
        <v>24.9</v>
      </c>
      <c r="G24" s="151">
        <v>24.9</v>
      </c>
      <c r="H24" s="151">
        <v>24.9</v>
      </c>
      <c r="I24" s="151">
        <v>24.9</v>
      </c>
      <c r="J24" s="151">
        <v>25</v>
      </c>
      <c r="K24" s="151">
        <v>25.2</v>
      </c>
      <c r="L24" s="151">
        <v>25.1</v>
      </c>
      <c r="M24" s="151">
        <v>25.3</v>
      </c>
      <c r="N24" s="151"/>
      <c r="O24" s="151">
        <f t="shared" si="0"/>
        <v>24.566666666666666</v>
      </c>
      <c r="P24" s="151">
        <f t="shared" si="1"/>
        <v>24.866666666666664</v>
      </c>
      <c r="Q24" s="151">
        <f t="shared" si="2"/>
        <v>24.933333333333334</v>
      </c>
      <c r="R24" s="151">
        <f t="shared" si="3"/>
        <v>25.2</v>
      </c>
      <c r="S24" s="152"/>
      <c r="T24" s="151">
        <f t="shared" si="4"/>
        <v>24.891666666666666</v>
      </c>
      <c r="U24" s="151">
        <f t="shared" si="5"/>
        <v>24.555</v>
      </c>
    </row>
    <row r="25" spans="1:21" x14ac:dyDescent="0.2">
      <c r="A25" s="27">
        <v>1980</v>
      </c>
      <c r="B25" s="151">
        <v>27.3</v>
      </c>
      <c r="C25" s="151">
        <v>30.1</v>
      </c>
      <c r="D25" s="151">
        <v>35.5</v>
      </c>
      <c r="E25" s="151">
        <v>36.799999999999997</v>
      </c>
      <c r="F25" s="151">
        <v>38</v>
      </c>
      <c r="G25" s="151">
        <v>43</v>
      </c>
      <c r="H25" s="151">
        <v>46.5</v>
      </c>
      <c r="I25" s="151">
        <v>46.2</v>
      </c>
      <c r="J25" s="151">
        <v>47.7</v>
      </c>
      <c r="K25" s="151">
        <v>50.3</v>
      </c>
      <c r="L25" s="151">
        <v>55</v>
      </c>
      <c r="M25" s="151">
        <v>56.5</v>
      </c>
      <c r="N25" s="151"/>
      <c r="O25" s="151">
        <f t="shared" si="0"/>
        <v>30.966666666666669</v>
      </c>
      <c r="P25" s="151">
        <f t="shared" si="1"/>
        <v>39.266666666666666</v>
      </c>
      <c r="Q25" s="151">
        <f t="shared" si="2"/>
        <v>46.800000000000004</v>
      </c>
      <c r="R25" s="151">
        <f t="shared" si="3"/>
        <v>53.933333333333337</v>
      </c>
      <c r="S25" s="152"/>
      <c r="T25" s="151">
        <f t="shared" si="4"/>
        <v>42.741666666666667</v>
      </c>
      <c r="U25" s="151">
        <f t="shared" si="5"/>
        <v>35.558333333333337</v>
      </c>
    </row>
    <row r="26" spans="1:21" x14ac:dyDescent="0.2">
      <c r="A26" s="27">
        <v>1981</v>
      </c>
      <c r="B26" s="151">
        <v>53.8</v>
      </c>
      <c r="C26" s="151">
        <v>52.3</v>
      </c>
      <c r="D26" s="151">
        <v>49.1</v>
      </c>
      <c r="E26" s="151">
        <v>44.6</v>
      </c>
      <c r="F26" s="151">
        <v>39.5</v>
      </c>
      <c r="G26" s="151">
        <v>36.9</v>
      </c>
      <c r="H26" s="151">
        <v>35.5</v>
      </c>
      <c r="I26" s="151">
        <v>35.1</v>
      </c>
      <c r="J26" s="151">
        <v>34.6</v>
      </c>
      <c r="K26" s="151">
        <v>33.5</v>
      </c>
      <c r="L26" s="151">
        <v>32.700000000000003</v>
      </c>
      <c r="M26" s="151">
        <v>32.5</v>
      </c>
      <c r="N26" s="151"/>
      <c r="O26" s="151">
        <f t="shared" si="0"/>
        <v>51.733333333333327</v>
      </c>
      <c r="P26" s="151">
        <f t="shared" si="1"/>
        <v>40.333333333333336</v>
      </c>
      <c r="Q26" s="151">
        <f t="shared" si="2"/>
        <v>35.066666666666663</v>
      </c>
      <c r="R26" s="151">
        <f t="shared" si="3"/>
        <v>32.9</v>
      </c>
      <c r="S26" s="152"/>
      <c r="T26" s="151">
        <f t="shared" si="4"/>
        <v>40.008333333333333</v>
      </c>
      <c r="U26" s="151">
        <f t="shared" si="5"/>
        <v>45.266666666666666</v>
      </c>
    </row>
    <row r="27" spans="1:21" x14ac:dyDescent="0.2">
      <c r="A27" s="27">
        <v>1982</v>
      </c>
      <c r="B27" s="151">
        <v>32.700000000000003</v>
      </c>
      <c r="C27" s="151">
        <v>33.9</v>
      </c>
      <c r="D27" s="151">
        <v>34.299999999999997</v>
      </c>
      <c r="E27" s="151">
        <v>33.799999999999997</v>
      </c>
      <c r="F27" s="151">
        <v>33.5</v>
      </c>
      <c r="G27" s="151">
        <v>34.1</v>
      </c>
      <c r="H27" s="151">
        <v>34.799999999999997</v>
      </c>
      <c r="I27" s="151">
        <v>32.5</v>
      </c>
      <c r="J27" s="151">
        <v>35.6</v>
      </c>
      <c r="K27" s="151">
        <v>35.5</v>
      </c>
      <c r="L27" s="151">
        <v>35.5</v>
      </c>
      <c r="M27" s="151">
        <v>35.200000000000003</v>
      </c>
      <c r="N27" s="151"/>
      <c r="O27" s="151">
        <f t="shared" si="0"/>
        <v>33.633333333333333</v>
      </c>
      <c r="P27" s="151">
        <f t="shared" si="1"/>
        <v>33.800000000000004</v>
      </c>
      <c r="Q27" s="151">
        <f t="shared" si="2"/>
        <v>34.300000000000004</v>
      </c>
      <c r="R27" s="151">
        <f t="shared" si="3"/>
        <v>35.4</v>
      </c>
      <c r="S27" s="152"/>
      <c r="T27" s="151">
        <f t="shared" si="4"/>
        <v>34.283333333333339</v>
      </c>
      <c r="U27" s="151">
        <f t="shared" si="5"/>
        <v>33.658333333333339</v>
      </c>
    </row>
    <row r="28" spans="1:21" x14ac:dyDescent="0.2">
      <c r="A28" s="27">
        <v>1983</v>
      </c>
      <c r="B28" s="151">
        <v>36</v>
      </c>
      <c r="C28" s="151">
        <v>35.5</v>
      </c>
      <c r="D28" s="151">
        <v>35.700000000000003</v>
      </c>
      <c r="E28" s="151">
        <v>35.799999999999997</v>
      </c>
      <c r="F28" s="151">
        <v>35.5</v>
      </c>
      <c r="G28" s="151">
        <v>35.9</v>
      </c>
      <c r="H28" s="151">
        <v>36.5</v>
      </c>
      <c r="I28" s="151">
        <v>36.5</v>
      </c>
      <c r="J28" s="151">
        <v>36.5</v>
      </c>
      <c r="K28" s="151">
        <v>36.5</v>
      </c>
      <c r="L28" s="151">
        <v>36.700000000000003</v>
      </c>
      <c r="M28" s="151">
        <v>37</v>
      </c>
      <c r="N28" s="151"/>
      <c r="O28" s="151">
        <f t="shared" si="0"/>
        <v>35.733333333333334</v>
      </c>
      <c r="P28" s="151">
        <f t="shared" si="1"/>
        <v>35.733333333333327</v>
      </c>
      <c r="Q28" s="151">
        <f t="shared" si="2"/>
        <v>36.5</v>
      </c>
      <c r="R28" s="151">
        <f t="shared" si="3"/>
        <v>36.733333333333334</v>
      </c>
      <c r="S28" s="152"/>
      <c r="T28" s="151">
        <f t="shared" si="4"/>
        <v>36.174999999999997</v>
      </c>
      <c r="U28" s="151">
        <f t="shared" si="5"/>
        <v>35.841666666666661</v>
      </c>
    </row>
    <row r="29" spans="1:21" x14ac:dyDescent="0.2">
      <c r="A29" s="27">
        <v>1984</v>
      </c>
      <c r="B29" s="151">
        <v>36.4</v>
      </c>
      <c r="C29" s="151">
        <v>36.4</v>
      </c>
      <c r="D29" s="151">
        <v>36.6</v>
      </c>
      <c r="E29" s="151">
        <v>36.6</v>
      </c>
      <c r="F29" s="151">
        <v>36.700000000000003</v>
      </c>
      <c r="G29" s="151">
        <v>36.5</v>
      </c>
      <c r="H29" s="151">
        <v>35.799999999999997</v>
      </c>
      <c r="I29" s="151">
        <v>35.799999999999997</v>
      </c>
      <c r="J29" s="151">
        <v>36.4</v>
      </c>
      <c r="K29" s="151">
        <v>36.5</v>
      </c>
      <c r="L29" s="151">
        <v>36.200000000000003</v>
      </c>
      <c r="M29" s="151">
        <v>36</v>
      </c>
      <c r="N29" s="151"/>
      <c r="O29" s="151">
        <f t="shared" si="0"/>
        <v>36.466666666666669</v>
      </c>
      <c r="P29" s="151">
        <f t="shared" si="1"/>
        <v>36.6</v>
      </c>
      <c r="Q29" s="151">
        <f t="shared" si="2"/>
        <v>36</v>
      </c>
      <c r="R29" s="151">
        <f t="shared" si="3"/>
        <v>36.233333333333334</v>
      </c>
      <c r="S29" s="152"/>
      <c r="T29" s="151">
        <f t="shared" si="4"/>
        <v>36.325000000000003</v>
      </c>
      <c r="U29" s="151">
        <f t="shared" si="5"/>
        <v>36.450000000000003</v>
      </c>
    </row>
    <row r="30" spans="1:21" x14ac:dyDescent="0.2">
      <c r="A30" s="27">
        <v>1985</v>
      </c>
      <c r="B30" s="151">
        <v>35.9</v>
      </c>
      <c r="C30" s="151">
        <v>36</v>
      </c>
      <c r="D30" s="151">
        <v>35.799999999999997</v>
      </c>
      <c r="E30" s="151">
        <v>35.6</v>
      </c>
      <c r="F30" s="151">
        <v>35.4</v>
      </c>
      <c r="G30" s="151">
        <v>34.6</v>
      </c>
      <c r="H30" s="151">
        <v>35.200000000000003</v>
      </c>
      <c r="I30" s="151">
        <v>35.4</v>
      </c>
      <c r="J30" s="151">
        <v>35.4</v>
      </c>
      <c r="K30" s="151">
        <v>35.1</v>
      </c>
      <c r="L30" s="151">
        <v>35</v>
      </c>
      <c r="M30" s="151">
        <v>34.700000000000003</v>
      </c>
      <c r="N30" s="151"/>
      <c r="O30" s="151">
        <f t="shared" si="0"/>
        <v>35.9</v>
      </c>
      <c r="P30" s="151">
        <f t="shared" si="1"/>
        <v>35.199999999999996</v>
      </c>
      <c r="Q30" s="151">
        <f t="shared" si="2"/>
        <v>35.333333333333336</v>
      </c>
      <c r="R30" s="151">
        <f t="shared" si="3"/>
        <v>34.93333333333333</v>
      </c>
      <c r="S30" s="152"/>
      <c r="T30" s="151">
        <f t="shared" si="4"/>
        <v>35.341666666666669</v>
      </c>
      <c r="U30" s="151">
        <f t="shared" si="5"/>
        <v>35.666666666666664</v>
      </c>
    </row>
    <row r="31" spans="1:21" x14ac:dyDescent="0.2">
      <c r="A31" s="27">
        <v>1986</v>
      </c>
      <c r="B31" s="151">
        <v>35.200000000000003</v>
      </c>
      <c r="C31" s="151">
        <v>35.299999999999997</v>
      </c>
      <c r="D31" s="151">
        <v>35.4</v>
      </c>
      <c r="E31" s="151">
        <v>35.4</v>
      </c>
      <c r="F31" s="151">
        <v>35.5</v>
      </c>
      <c r="G31" s="151">
        <v>35.299999999999997</v>
      </c>
      <c r="H31" s="151">
        <v>34.799999999999997</v>
      </c>
      <c r="I31" s="151">
        <v>34.799999999999997</v>
      </c>
      <c r="J31" s="151">
        <v>34.9</v>
      </c>
      <c r="K31" s="151">
        <v>34.700000000000003</v>
      </c>
      <c r="L31" s="151">
        <v>34.9</v>
      </c>
      <c r="M31" s="151">
        <v>34.799999999999997</v>
      </c>
      <c r="N31" s="151"/>
      <c r="O31" s="151">
        <f t="shared" si="0"/>
        <v>35.300000000000004</v>
      </c>
      <c r="P31" s="151">
        <f t="shared" si="1"/>
        <v>35.4</v>
      </c>
      <c r="Q31" s="151">
        <f t="shared" si="2"/>
        <v>34.833333333333336</v>
      </c>
      <c r="R31" s="151">
        <f t="shared" si="3"/>
        <v>34.799999999999997</v>
      </c>
      <c r="S31" s="151"/>
      <c r="T31" s="151">
        <f t="shared" si="4"/>
        <v>35.083333333333329</v>
      </c>
      <c r="U31" s="151">
        <f t="shared" si="5"/>
        <v>35.116666666666667</v>
      </c>
    </row>
    <row r="32" spans="1:21" x14ac:dyDescent="0.2">
      <c r="A32" s="27">
        <v>1987</v>
      </c>
      <c r="B32" s="151">
        <v>35.200000000000003</v>
      </c>
      <c r="C32" s="151">
        <v>34.9</v>
      </c>
      <c r="D32" s="151">
        <v>34.9</v>
      </c>
      <c r="E32" s="151">
        <v>34.5</v>
      </c>
      <c r="F32" s="151">
        <v>35.299999999999997</v>
      </c>
      <c r="G32" s="151">
        <v>35.1</v>
      </c>
      <c r="H32" s="151">
        <v>34.9</v>
      </c>
      <c r="I32" s="151">
        <v>35.5</v>
      </c>
      <c r="J32" s="151">
        <v>35.9</v>
      </c>
      <c r="K32" s="151">
        <v>35.9</v>
      </c>
      <c r="L32" s="151">
        <v>35.700000000000003</v>
      </c>
      <c r="M32" s="151">
        <v>35.6</v>
      </c>
      <c r="N32" s="151"/>
      <c r="O32" s="151">
        <f t="shared" si="0"/>
        <v>35</v>
      </c>
      <c r="P32" s="151">
        <f t="shared" si="1"/>
        <v>34.966666666666669</v>
      </c>
      <c r="Q32" s="151">
        <f t="shared" si="2"/>
        <v>35.433333333333337</v>
      </c>
      <c r="R32" s="151">
        <f t="shared" si="3"/>
        <v>35.733333333333327</v>
      </c>
      <c r="S32" s="151"/>
      <c r="T32" s="151">
        <f t="shared" si="4"/>
        <v>35.283333333333331</v>
      </c>
      <c r="U32" s="151">
        <f t="shared" si="5"/>
        <v>35.049999999999997</v>
      </c>
    </row>
    <row r="33" spans="1:23" x14ac:dyDescent="0.2">
      <c r="A33" s="27">
        <v>1988</v>
      </c>
      <c r="B33" s="151">
        <v>35.799999999999997</v>
      </c>
      <c r="C33" s="151">
        <v>35.700000000000003</v>
      </c>
      <c r="D33" s="151">
        <v>35.700000000000003</v>
      </c>
      <c r="E33" s="151">
        <v>35.5</v>
      </c>
      <c r="F33" s="151">
        <v>35.6</v>
      </c>
      <c r="G33" s="151">
        <v>35.700000000000003</v>
      </c>
      <c r="H33" s="151">
        <v>36.1</v>
      </c>
      <c r="I33" s="151">
        <v>37</v>
      </c>
      <c r="J33" s="151">
        <v>37.6</v>
      </c>
      <c r="K33" s="151">
        <v>38</v>
      </c>
      <c r="L33" s="151">
        <v>38.1</v>
      </c>
      <c r="M33" s="151">
        <v>38.4</v>
      </c>
      <c r="N33" s="151"/>
      <c r="O33" s="151">
        <f t="shared" si="0"/>
        <v>35.733333333333334</v>
      </c>
      <c r="P33" s="151">
        <f t="shared" si="1"/>
        <v>35.6</v>
      </c>
      <c r="Q33" s="151">
        <f t="shared" si="2"/>
        <v>36.9</v>
      </c>
      <c r="R33" s="151">
        <f t="shared" si="3"/>
        <v>38.166666666666664</v>
      </c>
      <c r="S33" s="151"/>
      <c r="T33" s="151">
        <f t="shared" si="4"/>
        <v>36.6</v>
      </c>
      <c r="U33" s="151">
        <f t="shared" si="5"/>
        <v>35.991666666666667</v>
      </c>
    </row>
    <row r="34" spans="1:23" x14ac:dyDescent="0.2">
      <c r="A34" s="27">
        <v>1989</v>
      </c>
      <c r="B34" s="151">
        <v>38.9</v>
      </c>
      <c r="C34" s="151">
        <v>39.200000000000003</v>
      </c>
      <c r="D34" s="151">
        <v>39.9</v>
      </c>
      <c r="E34" s="151">
        <v>39.9</v>
      </c>
      <c r="F34" s="151">
        <v>39.9</v>
      </c>
      <c r="G34" s="151">
        <v>39.799999999999997</v>
      </c>
      <c r="H34" s="151">
        <v>40.200000000000003</v>
      </c>
      <c r="I34" s="151">
        <v>40.299999999999997</v>
      </c>
      <c r="J34" s="151">
        <v>40.5</v>
      </c>
      <c r="K34" s="151">
        <v>40.700000000000003</v>
      </c>
      <c r="L34" s="151">
        <v>40.4</v>
      </c>
      <c r="M34" s="151">
        <v>40.6</v>
      </c>
      <c r="N34" s="151"/>
      <c r="O34" s="151">
        <f t="shared" si="0"/>
        <v>39.333333333333336</v>
      </c>
      <c r="P34" s="151">
        <f t="shared" si="1"/>
        <v>39.866666666666667</v>
      </c>
      <c r="Q34" s="151">
        <f t="shared" si="2"/>
        <v>40.333333333333336</v>
      </c>
      <c r="R34" s="151">
        <f t="shared" si="3"/>
        <v>40.566666666666663</v>
      </c>
      <c r="S34" s="151"/>
      <c r="T34" s="151">
        <f t="shared" si="4"/>
        <v>40.024999999999999</v>
      </c>
      <c r="U34" s="151">
        <f t="shared" si="5"/>
        <v>39.425000000000004</v>
      </c>
    </row>
    <row r="35" spans="1:23" x14ac:dyDescent="0.2">
      <c r="A35" s="27">
        <v>1990</v>
      </c>
      <c r="B35" s="151">
        <v>41.8</v>
      </c>
      <c r="C35" s="151">
        <v>41.9</v>
      </c>
      <c r="D35" s="151">
        <v>42.7</v>
      </c>
      <c r="E35" s="151">
        <v>42.8</v>
      </c>
      <c r="F35" s="151">
        <v>43</v>
      </c>
      <c r="G35" s="151">
        <v>42.7</v>
      </c>
      <c r="H35" s="151">
        <v>42.7</v>
      </c>
      <c r="I35" s="151">
        <v>43.3</v>
      </c>
      <c r="J35" s="151">
        <v>43.4</v>
      </c>
      <c r="K35" s="151">
        <v>43.2</v>
      </c>
      <c r="L35" s="151">
        <v>42.9</v>
      </c>
      <c r="M35" s="151">
        <v>42.9</v>
      </c>
      <c r="N35" s="151"/>
      <c r="O35" s="151">
        <f t="shared" si="0"/>
        <v>42.133333333333333</v>
      </c>
      <c r="P35" s="151">
        <f t="shared" si="1"/>
        <v>42.833333333333336</v>
      </c>
      <c r="Q35" s="151">
        <f t="shared" si="2"/>
        <v>43.133333333333333</v>
      </c>
      <c r="R35" s="151">
        <f t="shared" si="3"/>
        <v>43</v>
      </c>
      <c r="S35" s="151"/>
      <c r="T35" s="151">
        <f t="shared" ref="T35:T66" si="6">AVERAGE(B35:M35)</f>
        <v>42.774999999999999</v>
      </c>
      <c r="U35" s="151">
        <v>42.17</v>
      </c>
    </row>
    <row r="36" spans="1:23" x14ac:dyDescent="0.2">
      <c r="A36" s="27">
        <v>1991</v>
      </c>
      <c r="B36" s="151">
        <v>43.4</v>
      </c>
      <c r="C36" s="151">
        <v>43</v>
      </c>
      <c r="D36" s="151">
        <v>43.4</v>
      </c>
      <c r="E36" s="151">
        <v>43.3</v>
      </c>
      <c r="F36" s="151">
        <v>43.1</v>
      </c>
      <c r="G36" s="151">
        <v>43.2</v>
      </c>
      <c r="H36" s="151">
        <v>43.5</v>
      </c>
      <c r="I36" s="151">
        <v>42.8</v>
      </c>
      <c r="J36" s="151">
        <v>42.2</v>
      </c>
      <c r="K36" s="151">
        <v>42</v>
      </c>
      <c r="L36" s="151">
        <v>41.9</v>
      </c>
      <c r="M36" s="151">
        <v>41.8</v>
      </c>
      <c r="N36" s="151"/>
      <c r="O36" s="151">
        <f t="shared" si="0"/>
        <v>43.266666666666673</v>
      </c>
      <c r="P36" s="151">
        <f t="shared" si="1"/>
        <v>43.20000000000001</v>
      </c>
      <c r="Q36" s="151">
        <f t="shared" si="2"/>
        <v>42.833333333333336</v>
      </c>
      <c r="R36" s="151">
        <f t="shared" si="3"/>
        <v>41.9</v>
      </c>
      <c r="S36" s="151"/>
      <c r="T36" s="151">
        <f t="shared" si="6"/>
        <v>42.800000000000004</v>
      </c>
      <c r="U36" s="151">
        <f t="shared" ref="U36:U54" si="7">(+R35+O36+P36+Q36)/4</f>
        <v>43.07500000000001</v>
      </c>
    </row>
    <row r="37" spans="1:23" x14ac:dyDescent="0.2">
      <c r="A37" s="27">
        <v>1992</v>
      </c>
      <c r="B37" s="151">
        <v>42.5</v>
      </c>
      <c r="C37" s="151">
        <v>42.4</v>
      </c>
      <c r="D37" s="151">
        <v>41.9</v>
      </c>
      <c r="E37" s="151">
        <v>41.7</v>
      </c>
      <c r="F37" s="151">
        <v>41.7</v>
      </c>
      <c r="G37" s="151">
        <v>41.5</v>
      </c>
      <c r="H37" s="151">
        <v>41.5</v>
      </c>
      <c r="I37" s="151">
        <v>41.1</v>
      </c>
      <c r="J37" s="151">
        <v>41</v>
      </c>
      <c r="K37" s="151">
        <v>41.2</v>
      </c>
      <c r="L37" s="151">
        <v>41.2</v>
      </c>
      <c r="M37" s="151">
        <v>40.6</v>
      </c>
      <c r="N37" s="151"/>
      <c r="O37" s="151">
        <f t="shared" si="0"/>
        <v>42.266666666666673</v>
      </c>
      <c r="P37" s="151">
        <f t="shared" si="1"/>
        <v>41.633333333333333</v>
      </c>
      <c r="Q37" s="151">
        <f t="shared" si="2"/>
        <v>41.199999999999996</v>
      </c>
      <c r="R37" s="151">
        <f t="shared" si="3"/>
        <v>41</v>
      </c>
      <c r="S37" s="151"/>
      <c r="T37" s="151">
        <f t="shared" si="6"/>
        <v>41.524999999999999</v>
      </c>
      <c r="U37" s="151">
        <f t="shared" si="7"/>
        <v>41.75</v>
      </c>
    </row>
    <row r="38" spans="1:23" x14ac:dyDescent="0.2">
      <c r="A38" s="27">
        <v>1993</v>
      </c>
      <c r="B38" s="151">
        <v>41.2</v>
      </c>
      <c r="C38" s="151">
        <v>41</v>
      </c>
      <c r="D38" s="151">
        <v>40.6</v>
      </c>
      <c r="E38" s="151">
        <v>40.799999999999997</v>
      </c>
      <c r="F38" s="151">
        <v>40.799999999999997</v>
      </c>
      <c r="G38" s="151">
        <v>40.299999999999997</v>
      </c>
      <c r="H38" s="151">
        <v>40.200000000000003</v>
      </c>
      <c r="I38" s="151">
        <v>40.6</v>
      </c>
      <c r="J38" s="151">
        <v>40.4</v>
      </c>
      <c r="K38" s="151">
        <v>40.5</v>
      </c>
      <c r="L38" s="151">
        <v>40.299999999999997</v>
      </c>
      <c r="M38" s="151">
        <v>39.799999999999997</v>
      </c>
      <c r="N38" s="151"/>
      <c r="O38" s="151">
        <f t="shared" si="0"/>
        <v>40.933333333333337</v>
      </c>
      <c r="P38" s="151">
        <f t="shared" si="1"/>
        <v>40.633333333333333</v>
      </c>
      <c r="Q38" s="151">
        <f t="shared" si="2"/>
        <v>40.400000000000006</v>
      </c>
      <c r="R38" s="151">
        <f t="shared" si="3"/>
        <v>40.199999999999996</v>
      </c>
      <c r="S38" s="151"/>
      <c r="T38" s="151">
        <f t="shared" si="6"/>
        <v>40.541666666666671</v>
      </c>
      <c r="U38" s="151">
        <f t="shared" si="7"/>
        <v>40.741666666666667</v>
      </c>
    </row>
    <row r="39" spans="1:23" x14ac:dyDescent="0.2">
      <c r="A39" s="27">
        <v>1994</v>
      </c>
      <c r="B39" s="151">
        <v>40.700000000000003</v>
      </c>
      <c r="C39" s="151">
        <v>40.5</v>
      </c>
      <c r="D39" s="151">
        <v>40.1</v>
      </c>
      <c r="E39" s="151">
        <v>39.9</v>
      </c>
      <c r="F39" s="151">
        <v>40.1</v>
      </c>
      <c r="G39" s="151">
        <v>39.700000000000003</v>
      </c>
      <c r="H39" s="151">
        <v>40</v>
      </c>
      <c r="I39" s="151">
        <v>39.700000000000003</v>
      </c>
      <c r="J39" s="151">
        <v>40.299999999999997</v>
      </c>
      <c r="K39" s="151">
        <v>40.200000000000003</v>
      </c>
      <c r="L39" s="151">
        <v>39.5</v>
      </c>
      <c r="M39" s="151">
        <v>39.200000000000003</v>
      </c>
      <c r="N39" s="151"/>
      <c r="O39" s="151">
        <f t="shared" si="0"/>
        <v>40.433333333333337</v>
      </c>
      <c r="P39" s="151">
        <f t="shared" si="1"/>
        <v>39.9</v>
      </c>
      <c r="Q39" s="151">
        <f t="shared" si="2"/>
        <v>40</v>
      </c>
      <c r="R39" s="151">
        <f t="shared" si="3"/>
        <v>39.633333333333333</v>
      </c>
      <c r="S39" s="151"/>
      <c r="T39" s="151">
        <f t="shared" si="6"/>
        <v>39.991666666666667</v>
      </c>
      <c r="U39" s="151">
        <f t="shared" si="7"/>
        <v>40.133333333333333</v>
      </c>
    </row>
    <row r="40" spans="1:23" x14ac:dyDescent="0.2">
      <c r="A40" s="27">
        <v>1995</v>
      </c>
      <c r="B40" s="151">
        <v>39.700000000000003</v>
      </c>
      <c r="C40" s="151">
        <v>39.9</v>
      </c>
      <c r="D40" s="151">
        <v>39.799999999999997</v>
      </c>
      <c r="E40" s="151">
        <v>39.4</v>
      </c>
      <c r="F40" s="151">
        <v>39.700000000000003</v>
      </c>
      <c r="G40" s="151">
        <v>39.5</v>
      </c>
      <c r="H40" s="151">
        <v>39.700000000000003</v>
      </c>
      <c r="I40" s="151">
        <v>39.6</v>
      </c>
      <c r="J40" s="151">
        <v>39.799999999999997</v>
      </c>
      <c r="K40" s="151">
        <v>40.4</v>
      </c>
      <c r="L40" s="151">
        <v>40.700000000000003</v>
      </c>
      <c r="M40" s="151">
        <v>39.799999999999997</v>
      </c>
      <c r="N40" s="151"/>
      <c r="O40" s="151">
        <f t="shared" si="0"/>
        <v>39.799999999999997</v>
      </c>
      <c r="P40" s="151">
        <f t="shared" si="1"/>
        <v>39.533333333333331</v>
      </c>
      <c r="Q40" s="151">
        <f t="shared" si="2"/>
        <v>39.700000000000003</v>
      </c>
      <c r="R40" s="151">
        <f t="shared" si="3"/>
        <v>40.299999999999997</v>
      </c>
      <c r="S40" s="151"/>
      <c r="T40" s="151">
        <f t="shared" si="6"/>
        <v>39.833333333333336</v>
      </c>
      <c r="U40" s="151">
        <f t="shared" si="7"/>
        <v>39.666666666666671</v>
      </c>
    </row>
    <row r="41" spans="1:23" x14ac:dyDescent="0.2">
      <c r="A41" s="27">
        <v>1996</v>
      </c>
      <c r="B41" s="151">
        <v>40.5</v>
      </c>
      <c r="C41" s="151">
        <v>40.299999999999997</v>
      </c>
      <c r="D41" s="151">
        <v>40.6</v>
      </c>
      <c r="E41" s="151">
        <v>40.4</v>
      </c>
      <c r="F41" s="151">
        <v>41.5</v>
      </c>
      <c r="G41" s="151">
        <v>41.8</v>
      </c>
      <c r="H41" s="151">
        <v>42.4</v>
      </c>
      <c r="I41" s="151">
        <v>42.8</v>
      </c>
      <c r="J41" s="151">
        <v>42.6</v>
      </c>
      <c r="K41" s="151">
        <v>43.2</v>
      </c>
      <c r="L41" s="151">
        <v>42.6</v>
      </c>
      <c r="M41" s="151">
        <v>42.8</v>
      </c>
      <c r="N41" s="151"/>
      <c r="O41" s="151">
        <f t="shared" si="0"/>
        <v>40.466666666666669</v>
      </c>
      <c r="P41" s="151">
        <f t="shared" si="1"/>
        <v>41.233333333333334</v>
      </c>
      <c r="Q41" s="151">
        <f t="shared" si="2"/>
        <v>42.599999999999994</v>
      </c>
      <c r="R41" s="151">
        <f t="shared" si="3"/>
        <v>42.866666666666674</v>
      </c>
      <c r="S41" s="151"/>
      <c r="T41" s="151">
        <f t="shared" si="6"/>
        <v>41.791666666666671</v>
      </c>
      <c r="U41" s="151">
        <f t="shared" si="7"/>
        <v>41.15</v>
      </c>
    </row>
    <row r="42" spans="1:23" x14ac:dyDescent="0.2">
      <c r="A42" s="27">
        <v>1997</v>
      </c>
      <c r="B42" s="151">
        <v>43.4</v>
      </c>
      <c r="C42" s="151">
        <v>42.9</v>
      </c>
      <c r="D42" s="151">
        <v>43.1</v>
      </c>
      <c r="E42" s="151">
        <v>43.5</v>
      </c>
      <c r="F42" s="151">
        <v>43.4</v>
      </c>
      <c r="G42" s="151">
        <v>43.6</v>
      </c>
      <c r="H42" s="151">
        <v>43.3</v>
      </c>
      <c r="I42" s="151">
        <v>43.6</v>
      </c>
      <c r="J42" s="151">
        <v>43.6</v>
      </c>
      <c r="K42" s="151">
        <v>43</v>
      </c>
      <c r="L42" s="151">
        <v>42.9</v>
      </c>
      <c r="M42" s="151">
        <v>42.8</v>
      </c>
      <c r="N42" s="151"/>
      <c r="O42" s="151">
        <f t="shared" si="0"/>
        <v>43.133333333333333</v>
      </c>
      <c r="P42" s="151">
        <f t="shared" si="1"/>
        <v>43.5</v>
      </c>
      <c r="Q42" s="151">
        <f t="shared" si="2"/>
        <v>43.5</v>
      </c>
      <c r="R42" s="151">
        <f t="shared" si="3"/>
        <v>42.9</v>
      </c>
      <c r="S42" s="151"/>
      <c r="T42" s="151">
        <f t="shared" si="6"/>
        <v>43.258333333333333</v>
      </c>
      <c r="U42" s="151">
        <f t="shared" si="7"/>
        <v>43.25</v>
      </c>
    </row>
    <row r="43" spans="1:23" x14ac:dyDescent="0.2">
      <c r="A43" s="27">
        <v>1998</v>
      </c>
      <c r="B43" s="151">
        <v>43</v>
      </c>
      <c r="C43" s="151">
        <v>42.9</v>
      </c>
      <c r="D43" s="151">
        <v>43.3</v>
      </c>
      <c r="E43" s="151">
        <v>43.1</v>
      </c>
      <c r="F43" s="151">
        <v>42.8</v>
      </c>
      <c r="G43" s="151">
        <v>43.1</v>
      </c>
      <c r="H43" s="151">
        <v>43.2</v>
      </c>
      <c r="I43" s="151">
        <v>43.6</v>
      </c>
      <c r="J43" s="151">
        <v>43.2</v>
      </c>
      <c r="K43" s="151">
        <v>42.3</v>
      </c>
      <c r="L43" s="151">
        <v>42.5</v>
      </c>
      <c r="M43" s="151">
        <v>42.7</v>
      </c>
      <c r="N43" s="151"/>
      <c r="O43" s="151">
        <f t="shared" si="0"/>
        <v>43.066666666666663</v>
      </c>
      <c r="P43" s="151">
        <f t="shared" si="1"/>
        <v>43</v>
      </c>
      <c r="Q43" s="151">
        <f t="shared" si="2"/>
        <v>43.333333333333336</v>
      </c>
      <c r="R43" s="151">
        <f t="shared" si="3"/>
        <v>42.5</v>
      </c>
      <c r="S43" s="151"/>
      <c r="T43" s="151">
        <f t="shared" si="6"/>
        <v>42.975000000000001</v>
      </c>
      <c r="U43" s="151">
        <f t="shared" si="7"/>
        <v>43.075000000000003</v>
      </c>
    </row>
    <row r="44" spans="1:23" x14ac:dyDescent="0.2">
      <c r="A44" s="21">
        <v>1999</v>
      </c>
      <c r="B44" s="151">
        <v>43.6</v>
      </c>
      <c r="C44" s="151">
        <v>43</v>
      </c>
      <c r="D44" s="151">
        <v>43.7</v>
      </c>
      <c r="E44" s="151">
        <v>43.2</v>
      </c>
      <c r="F44" s="151">
        <v>43.6</v>
      </c>
      <c r="G44" s="151">
        <v>43.1</v>
      </c>
      <c r="H44" s="151">
        <v>43.2</v>
      </c>
      <c r="I44" s="151">
        <v>43.1</v>
      </c>
      <c r="J44" s="151">
        <v>43.7</v>
      </c>
      <c r="K44" s="151">
        <v>43.8</v>
      </c>
      <c r="L44" s="151">
        <v>42.6</v>
      </c>
      <c r="M44" s="151">
        <v>42.6</v>
      </c>
      <c r="N44" s="151"/>
      <c r="O44" s="151">
        <f t="shared" si="0"/>
        <v>43.433333333333337</v>
      </c>
      <c r="P44" s="151">
        <f t="shared" si="1"/>
        <v>43.300000000000004</v>
      </c>
      <c r="Q44" s="151">
        <f t="shared" si="2"/>
        <v>43.333333333333336</v>
      </c>
      <c r="R44" s="151">
        <f t="shared" si="3"/>
        <v>43</v>
      </c>
      <c r="S44" s="151"/>
      <c r="T44" s="151">
        <f t="shared" si="6"/>
        <v>43.266666666666673</v>
      </c>
      <c r="U44" s="151">
        <f t="shared" si="7"/>
        <v>43.141666666666673</v>
      </c>
    </row>
    <row r="45" spans="1:23" x14ac:dyDescent="0.2">
      <c r="A45" s="21">
        <v>2000</v>
      </c>
      <c r="B45" s="151">
        <v>43.7</v>
      </c>
      <c r="C45" s="151">
        <v>43.2</v>
      </c>
      <c r="D45" s="151">
        <v>42.9</v>
      </c>
      <c r="E45" s="151">
        <v>41.4</v>
      </c>
      <c r="F45" s="151">
        <v>42.4</v>
      </c>
      <c r="G45" s="151">
        <v>42.8</v>
      </c>
      <c r="H45" s="151">
        <v>42.5</v>
      </c>
      <c r="I45" s="151">
        <v>42.4</v>
      </c>
      <c r="J45" s="151">
        <v>42.4</v>
      </c>
      <c r="K45" s="151">
        <v>42.5</v>
      </c>
      <c r="L45" s="151">
        <v>41.3</v>
      </c>
      <c r="M45" s="151">
        <v>41.4</v>
      </c>
      <c r="N45" s="151"/>
      <c r="O45" s="151">
        <f t="shared" si="0"/>
        <v>43.266666666666673</v>
      </c>
      <c r="P45" s="151">
        <f t="shared" si="1"/>
        <v>42.199999999999996</v>
      </c>
      <c r="Q45" s="151">
        <f t="shared" si="2"/>
        <v>42.433333333333337</v>
      </c>
      <c r="R45" s="151">
        <f t="shared" si="3"/>
        <v>41.733333333333327</v>
      </c>
      <c r="S45" s="151"/>
      <c r="T45" s="151">
        <f t="shared" si="6"/>
        <v>42.408333333333331</v>
      </c>
      <c r="U45" s="151">
        <f t="shared" si="7"/>
        <v>42.725000000000001</v>
      </c>
      <c r="W45" s="89"/>
    </row>
    <row r="46" spans="1:23" x14ac:dyDescent="0.2">
      <c r="A46" s="21">
        <v>2001</v>
      </c>
      <c r="B46" s="151">
        <v>42.8</v>
      </c>
      <c r="C46" s="151">
        <v>43.5</v>
      </c>
      <c r="D46" s="151">
        <v>43.7</v>
      </c>
      <c r="E46" s="151">
        <v>42.9</v>
      </c>
      <c r="F46" s="151">
        <v>43.8</v>
      </c>
      <c r="G46" s="151">
        <v>43.5</v>
      </c>
      <c r="H46" s="151">
        <v>44.3</v>
      </c>
      <c r="I46" s="151">
        <v>43.3</v>
      </c>
      <c r="J46" s="151">
        <v>44.2</v>
      </c>
      <c r="K46" s="151">
        <v>44</v>
      </c>
      <c r="L46" s="151">
        <v>42.5</v>
      </c>
      <c r="M46" s="151">
        <v>42.5</v>
      </c>
      <c r="N46" s="151"/>
      <c r="O46" s="151">
        <f t="shared" si="0"/>
        <v>43.333333333333336</v>
      </c>
      <c r="P46" s="151">
        <f t="shared" si="1"/>
        <v>43.4</v>
      </c>
      <c r="Q46" s="151">
        <f t="shared" si="2"/>
        <v>43.933333333333337</v>
      </c>
      <c r="R46" s="151">
        <f t="shared" si="3"/>
        <v>43</v>
      </c>
      <c r="S46" s="151"/>
      <c r="T46" s="151">
        <f t="shared" si="6"/>
        <v>43.416666666666664</v>
      </c>
      <c r="U46" s="151">
        <f t="shared" si="7"/>
        <v>43.1</v>
      </c>
      <c r="W46" s="89"/>
    </row>
    <row r="47" spans="1:23" x14ac:dyDescent="0.2">
      <c r="A47" s="21">
        <v>2002</v>
      </c>
      <c r="B47" s="151">
        <v>44.1</v>
      </c>
      <c r="C47" s="151">
        <v>43.7</v>
      </c>
      <c r="D47" s="151">
        <v>42.6</v>
      </c>
      <c r="E47" s="151">
        <v>44.4</v>
      </c>
      <c r="F47" s="151">
        <v>42.7</v>
      </c>
      <c r="G47" s="151">
        <v>43</v>
      </c>
      <c r="H47" s="151">
        <v>43.3</v>
      </c>
      <c r="I47" s="151">
        <v>43.3</v>
      </c>
      <c r="J47" s="151">
        <v>43.7</v>
      </c>
      <c r="K47" s="151">
        <v>42.4</v>
      </c>
      <c r="L47" s="151">
        <v>41.9</v>
      </c>
      <c r="M47" s="151">
        <v>42.1</v>
      </c>
      <c r="N47" s="151"/>
      <c r="O47" s="151">
        <f t="shared" si="0"/>
        <v>43.466666666666669</v>
      </c>
      <c r="P47" s="151">
        <f t="shared" si="1"/>
        <v>43.366666666666667</v>
      </c>
      <c r="Q47" s="151">
        <f t="shared" si="2"/>
        <v>43.433333333333337</v>
      </c>
      <c r="R47" s="151">
        <f t="shared" si="3"/>
        <v>42.133333333333333</v>
      </c>
      <c r="S47" s="151"/>
      <c r="T47" s="151">
        <f t="shared" si="6"/>
        <v>43.099999999999994</v>
      </c>
      <c r="U47" s="151">
        <f t="shared" si="7"/>
        <v>43.31666666666667</v>
      </c>
      <c r="W47" s="89"/>
    </row>
    <row r="48" spans="1:23" x14ac:dyDescent="0.2">
      <c r="A48" s="21">
        <v>2003</v>
      </c>
      <c r="B48" s="151">
        <v>43</v>
      </c>
      <c r="C48" s="151">
        <v>42.7</v>
      </c>
      <c r="D48" s="151">
        <v>42.7</v>
      </c>
      <c r="E48" s="151">
        <v>42.7</v>
      </c>
      <c r="F48" s="151">
        <v>43.1</v>
      </c>
      <c r="G48" s="151">
        <v>42.9</v>
      </c>
      <c r="H48" s="151">
        <v>43.1</v>
      </c>
      <c r="I48" s="151">
        <v>43.5</v>
      </c>
      <c r="J48" s="151">
        <v>42.6</v>
      </c>
      <c r="K48" s="151">
        <v>42.5</v>
      </c>
      <c r="L48" s="151">
        <v>41.1</v>
      </c>
      <c r="M48" s="151">
        <v>42.2</v>
      </c>
      <c r="N48" s="109"/>
      <c r="O48" s="151">
        <f t="shared" si="0"/>
        <v>42.800000000000004</v>
      </c>
      <c r="P48" s="151">
        <f t="shared" si="1"/>
        <v>42.900000000000006</v>
      </c>
      <c r="Q48" s="151">
        <f t="shared" si="2"/>
        <v>43.066666666666663</v>
      </c>
      <c r="R48" s="151">
        <f t="shared" si="3"/>
        <v>41.93333333333333</v>
      </c>
      <c r="S48" s="109"/>
      <c r="T48" s="151">
        <f t="shared" si="6"/>
        <v>42.675000000000011</v>
      </c>
      <c r="U48" s="151">
        <f t="shared" si="7"/>
        <v>42.725000000000001</v>
      </c>
      <c r="W48" s="89"/>
    </row>
    <row r="49" spans="1:38" x14ac:dyDescent="0.2">
      <c r="A49" s="21">
        <v>2004</v>
      </c>
      <c r="B49" s="151">
        <v>42.9</v>
      </c>
      <c r="C49" s="151">
        <v>42.6</v>
      </c>
      <c r="D49" s="151">
        <v>42.6</v>
      </c>
      <c r="E49" s="151">
        <v>42.7</v>
      </c>
      <c r="F49" s="151">
        <v>42.5</v>
      </c>
      <c r="G49" s="151">
        <v>42.5</v>
      </c>
      <c r="H49" s="151">
        <v>42.9</v>
      </c>
      <c r="I49" s="151">
        <v>42.6</v>
      </c>
      <c r="J49" s="151">
        <v>42.6</v>
      </c>
      <c r="K49" s="151">
        <v>42.6</v>
      </c>
      <c r="L49" s="151">
        <v>42.2</v>
      </c>
      <c r="M49" s="151">
        <v>43</v>
      </c>
      <c r="N49" s="109"/>
      <c r="O49" s="151">
        <f t="shared" si="0"/>
        <v>42.699999999999996</v>
      </c>
      <c r="P49" s="151">
        <f t="shared" si="1"/>
        <v>42.56666666666667</v>
      </c>
      <c r="Q49" s="151">
        <f t="shared" si="2"/>
        <v>42.699999999999996</v>
      </c>
      <c r="R49" s="151">
        <f t="shared" si="3"/>
        <v>42.6</v>
      </c>
      <c r="S49" s="109"/>
      <c r="T49" s="151">
        <f t="shared" si="6"/>
        <v>42.641666666666673</v>
      </c>
      <c r="U49" s="151">
        <f t="shared" si="7"/>
        <v>42.474999999999994</v>
      </c>
      <c r="W49" s="89"/>
    </row>
    <row r="50" spans="1:38" x14ac:dyDescent="0.2">
      <c r="A50" s="21">
        <v>2005</v>
      </c>
      <c r="B50" s="151">
        <v>43.7</v>
      </c>
      <c r="C50" s="151">
        <v>43.5</v>
      </c>
      <c r="D50" s="151">
        <v>43.3</v>
      </c>
      <c r="E50" s="151">
        <v>43.6</v>
      </c>
      <c r="F50" s="151">
        <v>42.7</v>
      </c>
      <c r="G50" s="151">
        <v>42.8</v>
      </c>
      <c r="H50" s="151">
        <v>42.4</v>
      </c>
      <c r="I50" s="151">
        <v>43.2</v>
      </c>
      <c r="J50" s="151">
        <v>43.7</v>
      </c>
      <c r="K50" s="151">
        <v>44.2</v>
      </c>
      <c r="L50" s="151">
        <v>44.5</v>
      </c>
      <c r="M50" s="151">
        <v>44.9</v>
      </c>
      <c r="N50" s="109"/>
      <c r="O50" s="151">
        <f t="shared" si="0"/>
        <v>43.5</v>
      </c>
      <c r="P50" s="151">
        <f t="shared" si="1"/>
        <v>43.033333333333339</v>
      </c>
      <c r="Q50" s="151">
        <f t="shared" si="2"/>
        <v>43.1</v>
      </c>
      <c r="R50" s="151">
        <f t="shared" si="3"/>
        <v>44.533333333333331</v>
      </c>
      <c r="S50" s="109"/>
      <c r="T50" s="151">
        <f t="shared" si="6"/>
        <v>43.541666666666664</v>
      </c>
      <c r="U50" s="151">
        <f t="shared" si="7"/>
        <v>43.05833333333333</v>
      </c>
      <c r="W50" s="89"/>
    </row>
    <row r="51" spans="1:38" x14ac:dyDescent="0.2">
      <c r="A51" s="21">
        <v>2006</v>
      </c>
      <c r="B51" s="151">
        <v>46.1</v>
      </c>
      <c r="C51" s="151">
        <v>46.8</v>
      </c>
      <c r="D51" s="151">
        <v>47.1</v>
      </c>
      <c r="E51" s="151">
        <v>48</v>
      </c>
      <c r="F51" s="151">
        <v>49.9</v>
      </c>
      <c r="G51" s="151">
        <v>50.4</v>
      </c>
      <c r="H51" s="151">
        <v>50.5</v>
      </c>
      <c r="I51" s="151">
        <v>51.6</v>
      </c>
      <c r="J51" s="151">
        <v>51.5</v>
      </c>
      <c r="K51" s="151">
        <v>51.2</v>
      </c>
      <c r="L51" s="151">
        <v>51.3</v>
      </c>
      <c r="M51" s="151">
        <v>50.6</v>
      </c>
      <c r="N51" s="109"/>
      <c r="O51" s="151">
        <f t="shared" si="0"/>
        <v>46.666666666666664</v>
      </c>
      <c r="P51" s="151">
        <f t="shared" si="1"/>
        <v>49.433333333333337</v>
      </c>
      <c r="Q51" s="151">
        <f t="shared" si="2"/>
        <v>51.199999999999996</v>
      </c>
      <c r="R51" s="151">
        <f t="shared" si="3"/>
        <v>51.033333333333331</v>
      </c>
      <c r="S51" s="109"/>
      <c r="T51" s="151">
        <f t="shared" si="6"/>
        <v>49.583333333333336</v>
      </c>
      <c r="U51" s="151">
        <f t="shared" si="7"/>
        <v>47.958333333333329</v>
      </c>
      <c r="W51" s="89"/>
    </row>
    <row r="52" spans="1:38" x14ac:dyDescent="0.2">
      <c r="A52" s="21">
        <v>2007</v>
      </c>
      <c r="B52" s="151">
        <v>51.9</v>
      </c>
      <c r="C52" s="151">
        <v>51.4</v>
      </c>
      <c r="D52" s="151">
        <v>51.8</v>
      </c>
      <c r="E52" s="151">
        <v>50.8</v>
      </c>
      <c r="F52" s="151">
        <v>51.3</v>
      </c>
      <c r="G52" s="151">
        <v>52.1</v>
      </c>
      <c r="H52" s="151">
        <v>52.2</v>
      </c>
      <c r="I52" s="151">
        <v>51.8</v>
      </c>
      <c r="J52" s="151">
        <v>51.8</v>
      </c>
      <c r="K52" s="151">
        <v>51.3</v>
      </c>
      <c r="L52" s="151">
        <v>51</v>
      </c>
      <c r="M52" s="151">
        <v>50.3</v>
      </c>
      <c r="N52" s="109"/>
      <c r="O52" s="151">
        <f t="shared" si="0"/>
        <v>51.699999999999996</v>
      </c>
      <c r="P52" s="151">
        <f t="shared" si="1"/>
        <v>51.4</v>
      </c>
      <c r="Q52" s="151">
        <f t="shared" si="2"/>
        <v>51.933333333333337</v>
      </c>
      <c r="R52" s="151">
        <f t="shared" si="3"/>
        <v>50.866666666666667</v>
      </c>
      <c r="S52" s="109"/>
      <c r="T52" s="151">
        <f t="shared" si="6"/>
        <v>51.474999999999994</v>
      </c>
      <c r="U52" s="151">
        <f t="shared" si="7"/>
        <v>51.516666666666666</v>
      </c>
      <c r="W52" s="89"/>
    </row>
    <row r="53" spans="1:38" x14ac:dyDescent="0.2">
      <c r="A53" s="21">
        <v>2008</v>
      </c>
      <c r="B53" s="151">
        <v>51.9</v>
      </c>
      <c r="C53" s="151">
        <v>51.3</v>
      </c>
      <c r="D53" s="151">
        <v>50.4</v>
      </c>
      <c r="E53" s="151">
        <v>51.7</v>
      </c>
      <c r="F53" s="151">
        <v>52.1</v>
      </c>
      <c r="G53" s="151">
        <v>52.5</v>
      </c>
      <c r="H53" s="151">
        <v>52.5</v>
      </c>
      <c r="I53" s="151">
        <v>53.5</v>
      </c>
      <c r="J53" s="151">
        <v>56.3</v>
      </c>
      <c r="K53" s="151">
        <v>56.5</v>
      </c>
      <c r="L53" s="151">
        <v>52.8</v>
      </c>
      <c r="M53" s="151">
        <v>53.4</v>
      </c>
      <c r="N53" s="151"/>
      <c r="O53" s="151">
        <f t="shared" si="0"/>
        <v>51.199999999999996</v>
      </c>
      <c r="P53" s="151">
        <f t="shared" si="1"/>
        <v>52.1</v>
      </c>
      <c r="Q53" s="151">
        <f t="shared" si="2"/>
        <v>54.1</v>
      </c>
      <c r="R53" s="151">
        <f t="shared" si="3"/>
        <v>54.233333333333327</v>
      </c>
      <c r="S53" s="151"/>
      <c r="T53" s="151">
        <f t="shared" si="6"/>
        <v>52.908333333333331</v>
      </c>
      <c r="U53" s="151">
        <f t="shared" si="7"/>
        <v>52.066666666666663</v>
      </c>
      <c r="W53" s="89"/>
    </row>
    <row r="54" spans="1:38" x14ac:dyDescent="0.2">
      <c r="A54" s="8">
        <v>2009</v>
      </c>
      <c r="B54" s="151">
        <v>56.9</v>
      </c>
      <c r="C54" s="151">
        <v>56.9</v>
      </c>
      <c r="D54" s="151">
        <v>57.1</v>
      </c>
      <c r="E54" s="151">
        <v>56.8</v>
      </c>
      <c r="F54" s="151">
        <v>56.1</v>
      </c>
      <c r="G54" s="151">
        <v>56.2</v>
      </c>
      <c r="H54" s="151">
        <v>55.6</v>
      </c>
      <c r="I54" s="151">
        <v>55.6</v>
      </c>
      <c r="J54" s="151">
        <v>58</v>
      </c>
      <c r="K54" s="151">
        <v>57.9</v>
      </c>
      <c r="L54" s="151">
        <v>57.7</v>
      </c>
      <c r="M54" s="151">
        <v>59.6</v>
      </c>
      <c r="N54" s="151"/>
      <c r="O54" s="151">
        <f t="shared" si="0"/>
        <v>56.966666666666669</v>
      </c>
      <c r="P54" s="151">
        <f t="shared" si="1"/>
        <v>56.366666666666674</v>
      </c>
      <c r="Q54" s="151">
        <f t="shared" si="2"/>
        <v>56.4</v>
      </c>
      <c r="R54" s="151">
        <f t="shared" si="3"/>
        <v>58.4</v>
      </c>
      <c r="S54" s="151"/>
      <c r="T54" s="151">
        <f t="shared" si="6"/>
        <v>57.033333333333339</v>
      </c>
      <c r="U54" s="151">
        <f t="shared" si="7"/>
        <v>55.991666666666667</v>
      </c>
      <c r="W54" s="89"/>
    </row>
    <row r="55" spans="1:38" x14ac:dyDescent="0.2">
      <c r="A55" s="8">
        <v>2010</v>
      </c>
      <c r="B55" s="151">
        <v>61.3</v>
      </c>
      <c r="C55" s="151">
        <v>63.4</v>
      </c>
      <c r="D55" s="151">
        <v>63.6</v>
      </c>
      <c r="E55" s="151">
        <v>63.7</v>
      </c>
      <c r="F55" s="151">
        <v>63.5</v>
      </c>
      <c r="G55" s="151">
        <v>62.3</v>
      </c>
      <c r="H55" s="151">
        <v>62.2</v>
      </c>
      <c r="I55" s="151">
        <v>60.4</v>
      </c>
      <c r="J55" s="151">
        <v>63</v>
      </c>
      <c r="K55" s="151">
        <v>62.2</v>
      </c>
      <c r="L55" s="151">
        <v>64.400000000000006</v>
      </c>
      <c r="M55" s="151">
        <v>64.3</v>
      </c>
      <c r="N55" s="151"/>
      <c r="O55" s="151">
        <f t="shared" si="0"/>
        <v>62.766666666666659</v>
      </c>
      <c r="P55" s="151">
        <f t="shared" si="1"/>
        <v>63.166666666666664</v>
      </c>
      <c r="Q55" s="151">
        <f t="shared" si="2"/>
        <v>61.866666666666667</v>
      </c>
      <c r="R55" s="151">
        <f t="shared" si="3"/>
        <v>63.633333333333333</v>
      </c>
      <c r="S55" s="151"/>
      <c r="T55" s="151">
        <f t="shared" si="6"/>
        <v>62.858333333333327</v>
      </c>
      <c r="U55" s="151">
        <f t="shared" ref="U55:U66" si="8">(R54+O55+P55+Q55)/4</f>
        <v>61.55</v>
      </c>
      <c r="W55" s="89"/>
    </row>
    <row r="56" spans="1:38" x14ac:dyDescent="0.2">
      <c r="A56" s="8">
        <v>2011</v>
      </c>
      <c r="B56" s="151">
        <v>65.2</v>
      </c>
      <c r="C56" s="151">
        <v>66</v>
      </c>
      <c r="D56" s="151">
        <v>66.400000000000006</v>
      </c>
      <c r="E56" s="151">
        <v>66.400000000000006</v>
      </c>
      <c r="F56" s="151">
        <v>67.5</v>
      </c>
      <c r="G56" s="151">
        <v>68.400000000000006</v>
      </c>
      <c r="H56" s="151">
        <v>68.900000000000006</v>
      </c>
      <c r="I56" s="151">
        <v>70.099999999999994</v>
      </c>
      <c r="J56" s="151">
        <v>70.2</v>
      </c>
      <c r="K56" s="151">
        <v>70.400000000000006</v>
      </c>
      <c r="L56" s="151">
        <v>69.8</v>
      </c>
      <c r="M56" s="151">
        <v>70.3</v>
      </c>
      <c r="N56" s="151"/>
      <c r="O56" s="151">
        <f t="shared" si="0"/>
        <v>65.86666666666666</v>
      </c>
      <c r="P56" s="151">
        <f t="shared" si="1"/>
        <v>67.433333333333337</v>
      </c>
      <c r="Q56" s="151">
        <f t="shared" si="2"/>
        <v>69.733333333333334</v>
      </c>
      <c r="R56" s="151">
        <f t="shared" si="3"/>
        <v>70.166666666666671</v>
      </c>
      <c r="S56" s="151"/>
      <c r="T56" s="151">
        <f t="shared" si="6"/>
        <v>68.3</v>
      </c>
      <c r="U56" s="151">
        <f t="shared" si="8"/>
        <v>66.666666666666671</v>
      </c>
      <c r="W56" s="89"/>
    </row>
    <row r="57" spans="1:38" x14ac:dyDescent="0.2">
      <c r="A57" s="8">
        <v>2012</v>
      </c>
      <c r="B57" s="151">
        <v>71.7</v>
      </c>
      <c r="C57" s="151">
        <v>71.400000000000006</v>
      </c>
      <c r="D57" s="151">
        <v>71.099999999999994</v>
      </c>
      <c r="E57" s="151">
        <v>70.400000000000006</v>
      </c>
      <c r="F57" s="151">
        <v>69.599999999999994</v>
      </c>
      <c r="G57" s="151">
        <v>68.400000000000006</v>
      </c>
      <c r="H57" s="151">
        <v>69.2</v>
      </c>
      <c r="I57" s="151">
        <v>68.5</v>
      </c>
      <c r="J57" s="151">
        <v>68.5</v>
      </c>
      <c r="K57" s="151">
        <v>68</v>
      </c>
      <c r="L57" s="151">
        <v>67.900000000000006</v>
      </c>
      <c r="M57" s="151">
        <v>68.2</v>
      </c>
      <c r="N57" s="151"/>
      <c r="O57" s="151">
        <f t="shared" si="0"/>
        <v>71.400000000000006</v>
      </c>
      <c r="P57" s="151">
        <f t="shared" si="1"/>
        <v>69.466666666666669</v>
      </c>
      <c r="Q57" s="151">
        <f t="shared" si="2"/>
        <v>68.733333333333334</v>
      </c>
      <c r="R57" s="151">
        <f t="shared" si="3"/>
        <v>68.033333333333346</v>
      </c>
      <c r="S57" s="151"/>
      <c r="T57" s="151">
        <f t="shared" si="6"/>
        <v>69.408333333333331</v>
      </c>
      <c r="U57" s="151">
        <f t="shared" si="8"/>
        <v>69.941666666666663</v>
      </c>
      <c r="W57" s="89"/>
    </row>
    <row r="58" spans="1:38" x14ac:dyDescent="0.2">
      <c r="A58" s="8">
        <v>2013</v>
      </c>
      <c r="B58" s="151">
        <v>68.3</v>
      </c>
      <c r="C58" s="151">
        <v>66.8</v>
      </c>
      <c r="D58" s="151">
        <v>65</v>
      </c>
      <c r="E58" s="151">
        <v>65.599999999999994</v>
      </c>
      <c r="F58" s="151">
        <v>66.400000000000006</v>
      </c>
      <c r="G58" s="151">
        <v>64.400000000000006</v>
      </c>
      <c r="H58" s="151">
        <v>64.099999999999994</v>
      </c>
      <c r="I58" s="151">
        <v>64.400000000000006</v>
      </c>
      <c r="J58" s="151">
        <v>63.3</v>
      </c>
      <c r="K58" s="151">
        <v>62.8</v>
      </c>
      <c r="L58" s="151">
        <v>61.5</v>
      </c>
      <c r="M58" s="151">
        <v>59.2</v>
      </c>
      <c r="N58" s="151"/>
      <c r="O58" s="151">
        <f t="shared" si="0"/>
        <v>66.7</v>
      </c>
      <c r="P58" s="151">
        <f t="shared" si="1"/>
        <v>65.466666666666669</v>
      </c>
      <c r="Q58" s="151">
        <f t="shared" si="2"/>
        <v>63.933333333333337</v>
      </c>
      <c r="R58" s="151">
        <f t="shared" si="3"/>
        <v>61.166666666666664</v>
      </c>
      <c r="S58" s="151"/>
      <c r="T58" s="151">
        <f t="shared" si="6"/>
        <v>64.316666666666663</v>
      </c>
      <c r="U58" s="151">
        <f t="shared" si="8"/>
        <v>66.033333333333331</v>
      </c>
      <c r="W58" s="89"/>
    </row>
    <row r="59" spans="1:38" s="2" customFormat="1" x14ac:dyDescent="0.2">
      <c r="A59" s="8">
        <v>2014</v>
      </c>
      <c r="B59" s="151">
        <v>62.8</v>
      </c>
      <c r="C59" s="151">
        <v>61.5</v>
      </c>
      <c r="D59" s="151">
        <v>60.4</v>
      </c>
      <c r="E59" s="151">
        <v>59.9</v>
      </c>
      <c r="F59" s="151">
        <v>60.7</v>
      </c>
      <c r="G59" s="151">
        <v>61</v>
      </c>
      <c r="H59" s="151">
        <v>59.6</v>
      </c>
      <c r="I59" s="151">
        <v>59.9</v>
      </c>
      <c r="J59" s="151">
        <v>60.8</v>
      </c>
      <c r="K59" s="151">
        <v>61.6</v>
      </c>
      <c r="L59" s="151">
        <v>61.2</v>
      </c>
      <c r="M59" s="151">
        <v>61.4</v>
      </c>
      <c r="N59" s="151"/>
      <c r="O59" s="151">
        <f t="shared" si="0"/>
        <v>61.566666666666663</v>
      </c>
      <c r="P59" s="151">
        <f t="shared" si="1"/>
        <v>60.533333333333331</v>
      </c>
      <c r="Q59" s="151">
        <f t="shared" si="2"/>
        <v>60.1</v>
      </c>
      <c r="R59" s="151">
        <f t="shared" si="3"/>
        <v>61.400000000000006</v>
      </c>
      <c r="S59" s="151"/>
      <c r="T59" s="151">
        <f t="shared" si="6"/>
        <v>60.900000000000006</v>
      </c>
      <c r="U59" s="151">
        <f t="shared" si="8"/>
        <v>60.841666666666661</v>
      </c>
      <c r="V59" s="4"/>
      <c r="W59" s="89"/>
      <c r="X59" s="4"/>
      <c r="Y59" s="4"/>
      <c r="Z59" s="4"/>
      <c r="AA59" s="4"/>
      <c r="AB59" s="4"/>
      <c r="AC59" s="4"/>
      <c r="AD59" s="4"/>
      <c r="AE59" s="4"/>
      <c r="AF59" s="4"/>
      <c r="AG59" s="4"/>
      <c r="AH59" s="4"/>
      <c r="AI59" s="4"/>
      <c r="AJ59" s="4"/>
      <c r="AK59" s="4"/>
      <c r="AL59" s="4"/>
    </row>
    <row r="60" spans="1:38" x14ac:dyDescent="0.2">
      <c r="A60" s="8">
        <v>2015</v>
      </c>
      <c r="B60" s="151">
        <v>64.400000000000006</v>
      </c>
      <c r="C60" s="151">
        <v>65.900000000000006</v>
      </c>
      <c r="D60" s="151">
        <v>66</v>
      </c>
      <c r="E60" s="151">
        <v>66.3</v>
      </c>
      <c r="F60" s="151">
        <v>66</v>
      </c>
      <c r="G60" s="151">
        <v>64.599999999999994</v>
      </c>
      <c r="H60" s="151">
        <v>65.599999999999994</v>
      </c>
      <c r="I60" s="151">
        <v>65.400000000000006</v>
      </c>
      <c r="J60" s="151">
        <v>65.599999999999994</v>
      </c>
      <c r="K60" s="151">
        <v>66.2</v>
      </c>
      <c r="L60" s="151">
        <v>64.099999999999994</v>
      </c>
      <c r="M60" s="151">
        <v>64.2</v>
      </c>
      <c r="N60" s="151"/>
      <c r="O60" s="151">
        <f t="shared" si="0"/>
        <v>65.433333333333337</v>
      </c>
      <c r="P60" s="151">
        <f t="shared" si="1"/>
        <v>65.63333333333334</v>
      </c>
      <c r="Q60" s="151">
        <f t="shared" si="2"/>
        <v>65.533333333333331</v>
      </c>
      <c r="R60" s="151">
        <f t="shared" si="3"/>
        <v>64.833333333333329</v>
      </c>
      <c r="S60" s="151"/>
      <c r="T60" s="151">
        <f t="shared" si="6"/>
        <v>65.358333333333348</v>
      </c>
      <c r="U60" s="151">
        <f t="shared" si="8"/>
        <v>64.5</v>
      </c>
      <c r="W60" s="89"/>
    </row>
    <row r="61" spans="1:38" x14ac:dyDescent="0.2">
      <c r="A61" s="8">
        <v>2016</v>
      </c>
      <c r="B61" s="151">
        <v>66.2</v>
      </c>
      <c r="C61" s="151">
        <v>64.8</v>
      </c>
      <c r="D61" s="151">
        <v>63.2</v>
      </c>
      <c r="E61" s="151">
        <v>65.5</v>
      </c>
      <c r="F61" s="151">
        <v>65.099999999999994</v>
      </c>
      <c r="G61" s="151">
        <v>64.099999999999994</v>
      </c>
      <c r="H61" s="151">
        <v>64.599999999999994</v>
      </c>
      <c r="I61" s="151">
        <v>65.3</v>
      </c>
      <c r="J61" s="151">
        <v>65.3</v>
      </c>
      <c r="K61" s="151">
        <v>63</v>
      </c>
      <c r="L61" s="151">
        <v>61.8</v>
      </c>
      <c r="M61" s="151">
        <v>61.4</v>
      </c>
      <c r="N61" s="151"/>
      <c r="O61" s="151">
        <f t="shared" si="0"/>
        <v>64.733333333333334</v>
      </c>
      <c r="P61" s="151">
        <f t="shared" si="1"/>
        <v>64.899999999999991</v>
      </c>
      <c r="Q61" s="151">
        <f t="shared" si="2"/>
        <v>65.066666666666663</v>
      </c>
      <c r="R61" s="151">
        <f t="shared" si="3"/>
        <v>62.066666666666663</v>
      </c>
      <c r="S61" s="151"/>
      <c r="T61" s="151">
        <f t="shared" si="6"/>
        <v>64.191666666666649</v>
      </c>
      <c r="U61" s="151">
        <f t="shared" si="8"/>
        <v>64.883333333333326</v>
      </c>
      <c r="W61" s="89"/>
    </row>
    <row r="62" spans="1:38" x14ac:dyDescent="0.2">
      <c r="A62" s="8">
        <v>2017</v>
      </c>
      <c r="B62" s="151">
        <v>63.2</v>
      </c>
      <c r="C62" s="151">
        <v>63.7</v>
      </c>
      <c r="D62" s="151">
        <v>63.1</v>
      </c>
      <c r="E62" s="151">
        <v>62.8</v>
      </c>
      <c r="F62" s="151">
        <v>64.7</v>
      </c>
      <c r="G62" s="151">
        <v>65.900000000000006</v>
      </c>
      <c r="H62" s="151">
        <v>65.900000000000006</v>
      </c>
      <c r="I62" s="151">
        <v>65.8</v>
      </c>
      <c r="J62" s="151">
        <v>67</v>
      </c>
      <c r="K62" s="151">
        <v>66.400000000000006</v>
      </c>
      <c r="L62" s="151">
        <v>64</v>
      </c>
      <c r="M62" s="151">
        <v>64.599999999999994</v>
      </c>
      <c r="N62" s="151"/>
      <c r="O62" s="151">
        <f t="shared" si="0"/>
        <v>63.333333333333336</v>
      </c>
      <c r="P62" s="151">
        <f t="shared" si="1"/>
        <v>64.466666666666669</v>
      </c>
      <c r="Q62" s="151">
        <f t="shared" si="2"/>
        <v>66.233333333333334</v>
      </c>
      <c r="R62" s="151">
        <f t="shared" si="3"/>
        <v>65</v>
      </c>
      <c r="S62" s="151"/>
      <c r="T62" s="151">
        <f t="shared" si="6"/>
        <v>64.758333333333326</v>
      </c>
      <c r="U62" s="151">
        <f t="shared" si="8"/>
        <v>64.025000000000006</v>
      </c>
      <c r="W62" s="89"/>
    </row>
    <row r="63" spans="1:38" x14ac:dyDescent="0.2">
      <c r="A63" s="8">
        <v>2018</v>
      </c>
      <c r="B63" s="151">
        <v>62.3</v>
      </c>
      <c r="C63" s="151">
        <v>62.2</v>
      </c>
      <c r="D63" s="151">
        <v>61.2</v>
      </c>
      <c r="E63" s="151">
        <v>61.7</v>
      </c>
      <c r="F63" s="151">
        <v>62.8</v>
      </c>
      <c r="G63" s="151">
        <v>62.9</v>
      </c>
      <c r="H63" s="151">
        <v>63</v>
      </c>
      <c r="I63" s="151">
        <v>62.8</v>
      </c>
      <c r="J63" s="151">
        <v>62.9</v>
      </c>
      <c r="K63" s="151">
        <v>60.2</v>
      </c>
      <c r="L63" s="151">
        <v>60.2</v>
      </c>
      <c r="M63" s="151">
        <v>57.3</v>
      </c>
      <c r="N63" s="151"/>
      <c r="O63" s="151">
        <f t="shared" si="0"/>
        <v>61.9</v>
      </c>
      <c r="P63" s="151">
        <f t="shared" si="1"/>
        <v>62.466666666666669</v>
      </c>
      <c r="Q63" s="151">
        <f t="shared" si="2"/>
        <v>62.9</v>
      </c>
      <c r="R63" s="151">
        <f t="shared" si="3"/>
        <v>59.233333333333327</v>
      </c>
      <c r="S63" s="151"/>
      <c r="T63" s="151">
        <f t="shared" si="6"/>
        <v>61.625</v>
      </c>
      <c r="U63" s="151">
        <f t="shared" si="8"/>
        <v>63.06666666666667</v>
      </c>
      <c r="W63" s="89"/>
    </row>
    <row r="64" spans="1:38" x14ac:dyDescent="0.2">
      <c r="A64" s="8">
        <v>2019</v>
      </c>
      <c r="B64" s="151">
        <v>59.5</v>
      </c>
      <c r="C64" s="151">
        <v>59.2</v>
      </c>
      <c r="D64" s="151">
        <v>59.6</v>
      </c>
      <c r="E64" s="151">
        <v>59.1</v>
      </c>
      <c r="F64" s="151">
        <v>58</v>
      </c>
      <c r="G64" s="151">
        <v>58.6</v>
      </c>
      <c r="H64" s="151">
        <v>58.9</v>
      </c>
      <c r="I64" s="151">
        <v>58.9</v>
      </c>
      <c r="J64" s="151">
        <v>59.6</v>
      </c>
      <c r="K64" s="151">
        <v>58.9</v>
      </c>
      <c r="L64" s="151">
        <v>58.9</v>
      </c>
      <c r="M64" s="151">
        <v>58.9</v>
      </c>
      <c r="N64" s="151"/>
      <c r="O64" s="151">
        <f t="shared" si="0"/>
        <v>59.433333333333337</v>
      </c>
      <c r="P64" s="151">
        <f t="shared" si="1"/>
        <v>58.566666666666663</v>
      </c>
      <c r="Q64" s="151">
        <f t="shared" ref="Q64:Q69" si="9">AVERAGE(H64:J64)</f>
        <v>59.133333333333333</v>
      </c>
      <c r="R64" s="151">
        <f t="shared" si="3"/>
        <v>58.9</v>
      </c>
      <c r="S64" s="151"/>
      <c r="T64" s="151">
        <f t="shared" si="6"/>
        <v>59.008333333333326</v>
      </c>
      <c r="U64" s="151">
        <f t="shared" si="8"/>
        <v>59.091666666666661</v>
      </c>
      <c r="W64" s="89"/>
    </row>
    <row r="65" spans="1:23" x14ac:dyDescent="0.2">
      <c r="A65" s="8">
        <v>2020</v>
      </c>
      <c r="B65" s="151">
        <v>60.3</v>
      </c>
      <c r="C65" s="151">
        <v>61.2</v>
      </c>
      <c r="D65" s="151">
        <v>62.1</v>
      </c>
      <c r="E65" s="151">
        <v>64</v>
      </c>
      <c r="F65" s="151">
        <v>64.7</v>
      </c>
      <c r="G65" s="151">
        <v>62.6</v>
      </c>
      <c r="H65" s="151">
        <v>62.7</v>
      </c>
      <c r="I65" s="151">
        <v>62.9</v>
      </c>
      <c r="J65" s="151">
        <v>63</v>
      </c>
      <c r="K65" s="151">
        <v>63.4</v>
      </c>
      <c r="L65" s="151">
        <v>66</v>
      </c>
      <c r="M65" s="151">
        <v>67.400000000000006</v>
      </c>
      <c r="N65" s="151"/>
      <c r="O65" s="151">
        <f t="shared" si="0"/>
        <v>61.199999999999996</v>
      </c>
      <c r="P65" s="151">
        <f t="shared" si="1"/>
        <v>63.766666666666659</v>
      </c>
      <c r="Q65" s="151">
        <f t="shared" si="9"/>
        <v>62.866666666666667</v>
      </c>
      <c r="R65" s="151">
        <f t="shared" si="3"/>
        <v>65.600000000000009</v>
      </c>
      <c r="S65" s="151"/>
      <c r="T65" s="151">
        <f t="shared" si="6"/>
        <v>63.358333333333327</v>
      </c>
      <c r="U65" s="151">
        <f t="shared" si="8"/>
        <v>61.68333333333333</v>
      </c>
      <c r="W65" s="89"/>
    </row>
    <row r="66" spans="1:23" x14ac:dyDescent="0.2">
      <c r="A66" s="8">
        <v>2021</v>
      </c>
      <c r="B66" s="151">
        <v>68.2</v>
      </c>
      <c r="C66" s="151">
        <v>68</v>
      </c>
      <c r="D66" s="151">
        <v>67.5</v>
      </c>
      <c r="E66" s="151">
        <v>67.5</v>
      </c>
      <c r="F66" s="151">
        <v>67.5</v>
      </c>
      <c r="G66" s="151">
        <v>67.5</v>
      </c>
      <c r="H66" s="151">
        <v>68.599999999999994</v>
      </c>
      <c r="I66" s="151">
        <v>68.099999999999994</v>
      </c>
      <c r="J66" s="151">
        <v>68.8</v>
      </c>
      <c r="K66" s="151">
        <v>71.3</v>
      </c>
      <c r="L66" s="151">
        <v>68.7</v>
      </c>
      <c r="M66" s="151">
        <v>69.099999999999994</v>
      </c>
      <c r="N66" s="151"/>
      <c r="O66" s="151">
        <f>AVERAGE(B66:D66)</f>
        <v>67.899999999999991</v>
      </c>
      <c r="P66" s="151">
        <f t="shared" si="1"/>
        <v>67.5</v>
      </c>
      <c r="Q66" s="151">
        <f t="shared" si="9"/>
        <v>68.5</v>
      </c>
      <c r="R66" s="151">
        <f t="shared" si="3"/>
        <v>69.7</v>
      </c>
      <c r="S66" s="151"/>
      <c r="T66" s="151">
        <f t="shared" si="6"/>
        <v>68.399999999999991</v>
      </c>
      <c r="U66" s="151">
        <f t="shared" si="8"/>
        <v>67.375</v>
      </c>
      <c r="W66" s="89"/>
    </row>
    <row r="67" spans="1:23" s="116" customFormat="1" x14ac:dyDescent="0.2">
      <c r="A67" s="135">
        <v>2022</v>
      </c>
      <c r="B67" s="151">
        <v>70.599999999999994</v>
      </c>
      <c r="C67" s="151">
        <v>71.8</v>
      </c>
      <c r="D67" s="151">
        <v>73.900000000000006</v>
      </c>
      <c r="E67" s="151">
        <v>74</v>
      </c>
      <c r="F67" s="151">
        <v>74.5</v>
      </c>
      <c r="G67" s="151">
        <v>76.5</v>
      </c>
      <c r="H67" s="151">
        <v>79.099999999999994</v>
      </c>
      <c r="I67" s="151">
        <v>82.1</v>
      </c>
      <c r="J67" s="151">
        <v>83.7</v>
      </c>
      <c r="K67" s="151">
        <v>84.6</v>
      </c>
      <c r="L67" s="151">
        <v>84.6</v>
      </c>
      <c r="M67" s="151">
        <v>84.4</v>
      </c>
      <c r="N67" s="153"/>
      <c r="O67" s="151">
        <f>AVERAGE(B67:D67)</f>
        <v>72.099999999999994</v>
      </c>
      <c r="P67" s="151">
        <f>AVERAGE(E67:G67)</f>
        <v>75</v>
      </c>
      <c r="Q67" s="151">
        <f t="shared" si="9"/>
        <v>81.633333333333326</v>
      </c>
      <c r="R67" s="151">
        <f t="shared" si="3"/>
        <v>84.533333333333331</v>
      </c>
      <c r="S67" s="151"/>
      <c r="T67" s="151">
        <f>AVERAGE(B67:M67)</f>
        <v>78.316666666666677</v>
      </c>
      <c r="U67" s="151">
        <f>(R66+O67+P67+Q67)/4</f>
        <v>74.608333333333334</v>
      </c>
      <c r="W67" s="89"/>
    </row>
    <row r="68" spans="1:23" s="116" customFormat="1" x14ac:dyDescent="0.2">
      <c r="A68" s="135">
        <v>2023</v>
      </c>
      <c r="B68" s="151">
        <v>86</v>
      </c>
      <c r="C68" s="151">
        <v>87.6</v>
      </c>
      <c r="D68" s="151">
        <v>88</v>
      </c>
      <c r="E68" s="151">
        <v>89.3</v>
      </c>
      <c r="F68" s="151">
        <v>89.9</v>
      </c>
      <c r="G68" s="151">
        <v>91.8</v>
      </c>
      <c r="H68" s="151">
        <v>93.2</v>
      </c>
      <c r="I68" s="151">
        <v>95</v>
      </c>
      <c r="J68" s="151">
        <v>97.1</v>
      </c>
      <c r="K68" s="151">
        <v>96.3</v>
      </c>
      <c r="L68" s="151">
        <v>95.8</v>
      </c>
      <c r="M68" s="151">
        <v>95.6</v>
      </c>
      <c r="N68" s="153"/>
      <c r="O68" s="151">
        <f>AVERAGE(B68:D68)</f>
        <v>87.2</v>
      </c>
      <c r="P68" s="151">
        <f>AVERAGE(E68:G68)</f>
        <v>90.333333333333329</v>
      </c>
      <c r="Q68" s="151">
        <f t="shared" si="9"/>
        <v>95.09999999999998</v>
      </c>
      <c r="R68" s="151">
        <f t="shared" ref="R68" si="10">AVERAGE(K68:M68)</f>
        <v>95.899999999999991</v>
      </c>
      <c r="S68" s="151"/>
      <c r="T68" s="151">
        <f>AVERAGE(B68:M68)</f>
        <v>92.133333333333326</v>
      </c>
      <c r="U68" s="151">
        <f>(R67+O68+P68+Q68)/4</f>
        <v>89.291666666666657</v>
      </c>
      <c r="W68" s="89"/>
    </row>
    <row r="69" spans="1:23" s="116" customFormat="1" x14ac:dyDescent="0.2">
      <c r="A69" s="135">
        <v>2024</v>
      </c>
      <c r="B69" s="151">
        <v>97.5</v>
      </c>
      <c r="C69" s="151">
        <v>98.4</v>
      </c>
      <c r="D69" s="151">
        <v>98.4</v>
      </c>
      <c r="E69" s="151">
        <v>100.6</v>
      </c>
      <c r="F69" s="151">
        <v>100.1</v>
      </c>
      <c r="G69" s="151">
        <v>100.4</v>
      </c>
      <c r="H69" s="151">
        <v>100.4</v>
      </c>
      <c r="I69" s="151">
        <v>100.4</v>
      </c>
      <c r="J69" s="151">
        <v>100.7</v>
      </c>
      <c r="K69" s="151">
        <v>100.3</v>
      </c>
      <c r="L69" s="151">
        <v>100</v>
      </c>
      <c r="M69" s="151">
        <v>99.2</v>
      </c>
      <c r="N69" s="153"/>
      <c r="O69" s="151">
        <f>AVERAGE(B69:D69)</f>
        <v>98.100000000000009</v>
      </c>
      <c r="P69" s="151">
        <f>AVERAGE(E69:G69)</f>
        <v>100.36666666666667</v>
      </c>
      <c r="Q69" s="151">
        <f t="shared" si="9"/>
        <v>100.5</v>
      </c>
      <c r="R69" s="151">
        <f t="shared" ref="R69" si="11">AVERAGE(K69:M69)</f>
        <v>99.833333333333329</v>
      </c>
      <c r="S69" s="151"/>
      <c r="T69" s="151">
        <f>AVERAGE(B69:M69)</f>
        <v>99.699999999999989</v>
      </c>
      <c r="U69" s="151">
        <f>(R68+O69+P69+Q69)/4</f>
        <v>98.716666666666669</v>
      </c>
      <c r="W69" s="89"/>
    </row>
    <row r="70" spans="1:23" s="116" customFormat="1" x14ac:dyDescent="0.2">
      <c r="A70" s="181">
        <v>2025</v>
      </c>
      <c r="B70" s="182">
        <v>101.1</v>
      </c>
      <c r="C70" s="182">
        <v>101.2</v>
      </c>
      <c r="D70" s="182">
        <v>101.4</v>
      </c>
      <c r="E70" s="182">
        <v>102.1</v>
      </c>
      <c r="F70" s="182" t="s">
        <v>23</v>
      </c>
      <c r="G70" s="182" t="s">
        <v>23</v>
      </c>
      <c r="H70" s="182" t="s">
        <v>23</v>
      </c>
      <c r="I70" s="182" t="s">
        <v>23</v>
      </c>
      <c r="J70" s="182" t="s">
        <v>23</v>
      </c>
      <c r="K70" s="182" t="s">
        <v>23</v>
      </c>
      <c r="L70" s="182" t="s">
        <v>23</v>
      </c>
      <c r="M70" s="182" t="s">
        <v>23</v>
      </c>
      <c r="N70" s="183"/>
      <c r="O70" s="182">
        <f>AVERAGE(B70:D70)</f>
        <v>101.23333333333335</v>
      </c>
      <c r="P70" s="182" t="s">
        <v>23</v>
      </c>
      <c r="Q70" s="182" t="s">
        <v>23</v>
      </c>
      <c r="R70" s="182" t="s">
        <v>23</v>
      </c>
      <c r="S70" s="182"/>
      <c r="T70" s="182" t="s">
        <v>23</v>
      </c>
      <c r="U70" s="182" t="s">
        <v>23</v>
      </c>
      <c r="W70" s="89"/>
    </row>
    <row r="71" spans="1:23" x14ac:dyDescent="0.2">
      <c r="A71" s="21" t="s">
        <v>293</v>
      </c>
      <c r="B71" s="28"/>
      <c r="C71" s="28"/>
      <c r="D71" s="28"/>
      <c r="E71" s="28"/>
      <c r="F71" s="28"/>
      <c r="G71" s="28"/>
      <c r="H71" s="28"/>
      <c r="I71" s="28"/>
      <c r="J71" s="28"/>
      <c r="K71" s="28"/>
      <c r="L71" s="28"/>
      <c r="M71" s="29"/>
      <c r="N71" s="28"/>
      <c r="O71" s="28"/>
      <c r="P71" s="28"/>
      <c r="Q71" s="28"/>
      <c r="R71" s="29"/>
      <c r="S71" s="29"/>
      <c r="T71" s="29"/>
      <c r="U71" s="28"/>
    </row>
    <row r="72" spans="1:23" x14ac:dyDescent="0.2">
      <c r="A72" s="21" t="s">
        <v>311</v>
      </c>
      <c r="B72" s="28"/>
      <c r="C72" s="28"/>
      <c r="D72" s="28"/>
      <c r="E72" s="28"/>
      <c r="F72" s="28"/>
      <c r="G72" s="28"/>
      <c r="H72" s="28"/>
      <c r="I72" s="28"/>
      <c r="J72" s="28"/>
      <c r="K72" s="28"/>
      <c r="L72" s="28"/>
      <c r="M72" s="29"/>
      <c r="N72" s="28"/>
      <c r="O72" s="28"/>
      <c r="P72" s="28"/>
      <c r="Q72" s="28"/>
      <c r="R72" s="29"/>
      <c r="S72" s="29"/>
      <c r="T72" s="29"/>
      <c r="U72" s="28"/>
    </row>
    <row r="73" spans="1:23" x14ac:dyDescent="0.2">
      <c r="A73" s="20" t="s">
        <v>322</v>
      </c>
      <c r="B73" s="28"/>
      <c r="C73" s="28"/>
      <c r="D73" s="28"/>
      <c r="E73" s="28"/>
      <c r="F73" s="28"/>
      <c r="G73" s="28"/>
      <c r="H73" s="28"/>
      <c r="I73" s="28"/>
      <c r="J73" s="28"/>
      <c r="K73" s="28"/>
      <c r="L73" s="28"/>
      <c r="M73" s="29"/>
      <c r="N73" s="28"/>
      <c r="O73" s="28"/>
      <c r="P73" s="28"/>
      <c r="Q73" s="28"/>
      <c r="R73" s="29"/>
      <c r="S73" s="29"/>
      <c r="T73" s="29"/>
      <c r="U73" s="28"/>
    </row>
    <row r="74" spans="1:23" x14ac:dyDescent="0.2">
      <c r="A74" s="9" t="s">
        <v>380</v>
      </c>
    </row>
    <row r="75" spans="1:23" x14ac:dyDescent="0.2">
      <c r="A75" s="9" t="s">
        <v>270</v>
      </c>
    </row>
    <row r="76" spans="1:23" x14ac:dyDescent="0.2">
      <c r="B76" s="30"/>
      <c r="C76" s="30"/>
      <c r="D76" s="30"/>
      <c r="E76" s="30"/>
      <c r="F76" s="30"/>
      <c r="G76" s="30"/>
      <c r="H76" s="30"/>
      <c r="I76" s="30"/>
    </row>
    <row r="78" spans="1:23" x14ac:dyDescent="0.2">
      <c r="K78" s="31"/>
    </row>
  </sheetData>
  <pageMargins left="0.75" right="0.75" top="1" bottom="1" header="0.5" footer="0.5"/>
  <pageSetup scale="6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CDEA8-4669-4AE3-8895-8A74C3B4C4CC}">
  <sheetPr codeName="Sheet9"/>
  <dimension ref="A1:U63"/>
  <sheetViews>
    <sheetView zoomScaleNormal="100" workbookViewId="0">
      <pane xSplit="1" ySplit="3" topLeftCell="B4" activePane="bottomRight" state="frozen"/>
      <selection pane="topRight" activeCell="B1" sqref="B1"/>
      <selection pane="bottomLeft" activeCell="A4" sqref="A4"/>
      <selection pane="bottomRight"/>
    </sheetView>
  </sheetViews>
  <sheetFormatPr defaultRowHeight="11.25" x14ac:dyDescent="0.2"/>
  <cols>
    <col min="1" max="13" width="9.140625" style="4"/>
    <col min="14" max="14" width="0.85546875" style="4" customWidth="1"/>
    <col min="15" max="18" width="9.140625" style="4"/>
    <col min="19" max="19" width="0.85546875" style="4" customWidth="1"/>
    <col min="20" max="20" width="9.140625" style="4" customWidth="1"/>
    <col min="21" max="269" width="9.140625" style="4"/>
    <col min="270" max="270" width="0.140625" style="4" customWidth="1"/>
    <col min="271" max="274" width="9.140625" style="4"/>
    <col min="275" max="275" width="0.140625" style="4" customWidth="1"/>
    <col min="276" max="525" width="9.140625" style="4"/>
    <col min="526" max="526" width="0.140625" style="4" customWidth="1"/>
    <col min="527" max="530" width="9.140625" style="4"/>
    <col min="531" max="531" width="0.140625" style="4" customWidth="1"/>
    <col min="532" max="781" width="9.140625" style="4"/>
    <col min="782" max="782" width="0.140625" style="4" customWidth="1"/>
    <col min="783" max="786" width="9.140625" style="4"/>
    <col min="787" max="787" width="0.140625" style="4" customWidth="1"/>
    <col min="788" max="1037" width="9.140625" style="4"/>
    <col min="1038" max="1038" width="0.140625" style="4" customWidth="1"/>
    <col min="1039" max="1042" width="9.140625" style="4"/>
    <col min="1043" max="1043" width="0.140625" style="4" customWidth="1"/>
    <col min="1044" max="1293" width="9.140625" style="4"/>
    <col min="1294" max="1294" width="0.140625" style="4" customWidth="1"/>
    <col min="1295" max="1298" width="9.140625" style="4"/>
    <col min="1299" max="1299" width="0.140625" style="4" customWidth="1"/>
    <col min="1300" max="1549" width="9.140625" style="4"/>
    <col min="1550" max="1550" width="0.140625" style="4" customWidth="1"/>
    <col min="1551" max="1554" width="9.140625" style="4"/>
    <col min="1555" max="1555" width="0.140625" style="4" customWidth="1"/>
    <col min="1556" max="1805" width="9.140625" style="4"/>
    <col min="1806" max="1806" width="0.140625" style="4" customWidth="1"/>
    <col min="1807" max="1810" width="9.140625" style="4"/>
    <col min="1811" max="1811" width="0.140625" style="4" customWidth="1"/>
    <col min="1812" max="2061" width="9.140625" style="4"/>
    <col min="2062" max="2062" width="0.140625" style="4" customWidth="1"/>
    <col min="2063" max="2066" width="9.140625" style="4"/>
    <col min="2067" max="2067" width="0.140625" style="4" customWidth="1"/>
    <col min="2068" max="2317" width="9.140625" style="4"/>
    <col min="2318" max="2318" width="0.140625" style="4" customWidth="1"/>
    <col min="2319" max="2322" width="9.140625" style="4"/>
    <col min="2323" max="2323" width="0.140625" style="4" customWidth="1"/>
    <col min="2324" max="2573" width="9.140625" style="4"/>
    <col min="2574" max="2574" width="0.140625" style="4" customWidth="1"/>
    <col min="2575" max="2578" width="9.140625" style="4"/>
    <col min="2579" max="2579" width="0.140625" style="4" customWidth="1"/>
    <col min="2580" max="2829" width="9.140625" style="4"/>
    <col min="2830" max="2830" width="0.140625" style="4" customWidth="1"/>
    <col min="2831" max="2834" width="9.140625" style="4"/>
    <col min="2835" max="2835" width="0.140625" style="4" customWidth="1"/>
    <col min="2836" max="3085" width="9.140625" style="4"/>
    <col min="3086" max="3086" width="0.140625" style="4" customWidth="1"/>
    <col min="3087" max="3090" width="9.140625" style="4"/>
    <col min="3091" max="3091" width="0.140625" style="4" customWidth="1"/>
    <col min="3092" max="3341" width="9.140625" style="4"/>
    <col min="3342" max="3342" width="0.140625" style="4" customWidth="1"/>
    <col min="3343" max="3346" width="9.140625" style="4"/>
    <col min="3347" max="3347" width="0.140625" style="4" customWidth="1"/>
    <col min="3348" max="3597" width="9.140625" style="4"/>
    <col min="3598" max="3598" width="0.140625" style="4" customWidth="1"/>
    <col min="3599" max="3602" width="9.140625" style="4"/>
    <col min="3603" max="3603" width="0.140625" style="4" customWidth="1"/>
    <col min="3604" max="3853" width="9.140625" style="4"/>
    <col min="3854" max="3854" width="0.140625" style="4" customWidth="1"/>
    <col min="3855" max="3858" width="9.140625" style="4"/>
    <col min="3859" max="3859" width="0.140625" style="4" customWidth="1"/>
    <col min="3860" max="4109" width="9.140625" style="4"/>
    <col min="4110" max="4110" width="0.140625" style="4" customWidth="1"/>
    <col min="4111" max="4114" width="9.140625" style="4"/>
    <col min="4115" max="4115" width="0.140625" style="4" customWidth="1"/>
    <col min="4116" max="4365" width="9.140625" style="4"/>
    <col min="4366" max="4366" width="0.140625" style="4" customWidth="1"/>
    <col min="4367" max="4370" width="9.140625" style="4"/>
    <col min="4371" max="4371" width="0.140625" style="4" customWidth="1"/>
    <col min="4372" max="4621" width="9.140625" style="4"/>
    <col min="4622" max="4622" width="0.140625" style="4" customWidth="1"/>
    <col min="4623" max="4626" width="9.140625" style="4"/>
    <col min="4627" max="4627" width="0.140625" style="4" customWidth="1"/>
    <col min="4628" max="4877" width="9.140625" style="4"/>
    <col min="4878" max="4878" width="0.140625" style="4" customWidth="1"/>
    <col min="4879" max="4882" width="9.140625" style="4"/>
    <col min="4883" max="4883" width="0.140625" style="4" customWidth="1"/>
    <col min="4884" max="5133" width="9.140625" style="4"/>
    <col min="5134" max="5134" width="0.140625" style="4" customWidth="1"/>
    <col min="5135" max="5138" width="9.140625" style="4"/>
    <col min="5139" max="5139" width="0.140625" style="4" customWidth="1"/>
    <col min="5140" max="5389" width="9.140625" style="4"/>
    <col min="5390" max="5390" width="0.140625" style="4" customWidth="1"/>
    <col min="5391" max="5394" width="9.140625" style="4"/>
    <col min="5395" max="5395" width="0.140625" style="4" customWidth="1"/>
    <col min="5396" max="5645" width="9.140625" style="4"/>
    <col min="5646" max="5646" width="0.140625" style="4" customWidth="1"/>
    <col min="5647" max="5650" width="9.140625" style="4"/>
    <col min="5651" max="5651" width="0.140625" style="4" customWidth="1"/>
    <col min="5652" max="5901" width="9.140625" style="4"/>
    <col min="5902" max="5902" width="0.140625" style="4" customWidth="1"/>
    <col min="5903" max="5906" width="9.140625" style="4"/>
    <col min="5907" max="5907" width="0.140625" style="4" customWidth="1"/>
    <col min="5908" max="6157" width="9.140625" style="4"/>
    <col min="6158" max="6158" width="0.140625" style="4" customWidth="1"/>
    <col min="6159" max="6162" width="9.140625" style="4"/>
    <col min="6163" max="6163" width="0.140625" style="4" customWidth="1"/>
    <col min="6164" max="6413" width="9.140625" style="4"/>
    <col min="6414" max="6414" width="0.140625" style="4" customWidth="1"/>
    <col min="6415" max="6418" width="9.140625" style="4"/>
    <col min="6419" max="6419" width="0.140625" style="4" customWidth="1"/>
    <col min="6420" max="6669" width="9.140625" style="4"/>
    <col min="6670" max="6670" width="0.140625" style="4" customWidth="1"/>
    <col min="6671" max="6674" width="9.140625" style="4"/>
    <col min="6675" max="6675" width="0.140625" style="4" customWidth="1"/>
    <col min="6676" max="6925" width="9.140625" style="4"/>
    <col min="6926" max="6926" width="0.140625" style="4" customWidth="1"/>
    <col min="6927" max="6930" width="9.140625" style="4"/>
    <col min="6931" max="6931" width="0.140625" style="4" customWidth="1"/>
    <col min="6932" max="7181" width="9.140625" style="4"/>
    <col min="7182" max="7182" width="0.140625" style="4" customWidth="1"/>
    <col min="7183" max="7186" width="9.140625" style="4"/>
    <col min="7187" max="7187" width="0.140625" style="4" customWidth="1"/>
    <col min="7188" max="7437" width="9.140625" style="4"/>
    <col min="7438" max="7438" width="0.140625" style="4" customWidth="1"/>
    <col min="7439" max="7442" width="9.140625" style="4"/>
    <col min="7443" max="7443" width="0.140625" style="4" customWidth="1"/>
    <col min="7444" max="7693" width="9.140625" style="4"/>
    <col min="7694" max="7694" width="0.140625" style="4" customWidth="1"/>
    <col min="7695" max="7698" width="9.140625" style="4"/>
    <col min="7699" max="7699" width="0.140625" style="4" customWidth="1"/>
    <col min="7700" max="7949" width="9.140625" style="4"/>
    <col min="7950" max="7950" width="0.140625" style="4" customWidth="1"/>
    <col min="7951" max="7954" width="9.140625" style="4"/>
    <col min="7955" max="7955" width="0.140625" style="4" customWidth="1"/>
    <col min="7956" max="8205" width="9.140625" style="4"/>
    <col min="8206" max="8206" width="0.140625" style="4" customWidth="1"/>
    <col min="8207" max="8210" width="9.140625" style="4"/>
    <col min="8211" max="8211" width="0.140625" style="4" customWidth="1"/>
    <col min="8212" max="8461" width="9.140625" style="4"/>
    <col min="8462" max="8462" width="0.140625" style="4" customWidth="1"/>
    <col min="8463" max="8466" width="9.140625" style="4"/>
    <col min="8467" max="8467" width="0.140625" style="4" customWidth="1"/>
    <col min="8468" max="8717" width="9.140625" style="4"/>
    <col min="8718" max="8718" width="0.140625" style="4" customWidth="1"/>
    <col min="8719" max="8722" width="9.140625" style="4"/>
    <col min="8723" max="8723" width="0.140625" style="4" customWidth="1"/>
    <col min="8724" max="8973" width="9.140625" style="4"/>
    <col min="8974" max="8974" width="0.140625" style="4" customWidth="1"/>
    <col min="8975" max="8978" width="9.140625" style="4"/>
    <col min="8979" max="8979" width="0.140625" style="4" customWidth="1"/>
    <col min="8980" max="9229" width="9.140625" style="4"/>
    <col min="9230" max="9230" width="0.140625" style="4" customWidth="1"/>
    <col min="9231" max="9234" width="9.140625" style="4"/>
    <col min="9235" max="9235" width="0.140625" style="4" customWidth="1"/>
    <col min="9236" max="9485" width="9.140625" style="4"/>
    <col min="9486" max="9486" width="0.140625" style="4" customWidth="1"/>
    <col min="9487" max="9490" width="9.140625" style="4"/>
    <col min="9491" max="9491" width="0.140625" style="4" customWidth="1"/>
    <col min="9492" max="9741" width="9.140625" style="4"/>
    <col min="9742" max="9742" width="0.140625" style="4" customWidth="1"/>
    <col min="9743" max="9746" width="9.140625" style="4"/>
    <col min="9747" max="9747" width="0.140625" style="4" customWidth="1"/>
    <col min="9748" max="9997" width="9.140625" style="4"/>
    <col min="9998" max="9998" width="0.140625" style="4" customWidth="1"/>
    <col min="9999" max="10002" width="9.140625" style="4"/>
    <col min="10003" max="10003" width="0.140625" style="4" customWidth="1"/>
    <col min="10004" max="10253" width="9.140625" style="4"/>
    <col min="10254" max="10254" width="0.140625" style="4" customWidth="1"/>
    <col min="10255" max="10258" width="9.140625" style="4"/>
    <col min="10259" max="10259" width="0.140625" style="4" customWidth="1"/>
    <col min="10260" max="10509" width="9.140625" style="4"/>
    <col min="10510" max="10510" width="0.140625" style="4" customWidth="1"/>
    <col min="10511" max="10514" width="9.140625" style="4"/>
    <col min="10515" max="10515" width="0.140625" style="4" customWidth="1"/>
    <col min="10516" max="10765" width="9.140625" style="4"/>
    <col min="10766" max="10766" width="0.140625" style="4" customWidth="1"/>
    <col min="10767" max="10770" width="9.140625" style="4"/>
    <col min="10771" max="10771" width="0.140625" style="4" customWidth="1"/>
    <col min="10772" max="11021" width="9.140625" style="4"/>
    <col min="11022" max="11022" width="0.140625" style="4" customWidth="1"/>
    <col min="11023" max="11026" width="9.140625" style="4"/>
    <col min="11027" max="11027" width="0.140625" style="4" customWidth="1"/>
    <col min="11028" max="11277" width="9.140625" style="4"/>
    <col min="11278" max="11278" width="0.140625" style="4" customWidth="1"/>
    <col min="11279" max="11282" width="9.140625" style="4"/>
    <col min="11283" max="11283" width="0.140625" style="4" customWidth="1"/>
    <col min="11284" max="11533" width="9.140625" style="4"/>
    <col min="11534" max="11534" width="0.140625" style="4" customWidth="1"/>
    <col min="11535" max="11538" width="9.140625" style="4"/>
    <col min="11539" max="11539" width="0.140625" style="4" customWidth="1"/>
    <col min="11540" max="11789" width="9.140625" style="4"/>
    <col min="11790" max="11790" width="0.140625" style="4" customWidth="1"/>
    <col min="11791" max="11794" width="9.140625" style="4"/>
    <col min="11795" max="11795" width="0.140625" style="4" customWidth="1"/>
    <col min="11796" max="12045" width="9.140625" style="4"/>
    <col min="12046" max="12046" width="0.140625" style="4" customWidth="1"/>
    <col min="12047" max="12050" width="9.140625" style="4"/>
    <col min="12051" max="12051" width="0.140625" style="4" customWidth="1"/>
    <col min="12052" max="12301" width="9.140625" style="4"/>
    <col min="12302" max="12302" width="0.140625" style="4" customWidth="1"/>
    <col min="12303" max="12306" width="9.140625" style="4"/>
    <col min="12307" max="12307" width="0.140625" style="4" customWidth="1"/>
    <col min="12308" max="12557" width="9.140625" style="4"/>
    <col min="12558" max="12558" width="0.140625" style="4" customWidth="1"/>
    <col min="12559" max="12562" width="9.140625" style="4"/>
    <col min="12563" max="12563" width="0.140625" style="4" customWidth="1"/>
    <col min="12564" max="12813" width="9.140625" style="4"/>
    <col min="12814" max="12814" width="0.140625" style="4" customWidth="1"/>
    <col min="12815" max="12818" width="9.140625" style="4"/>
    <col min="12819" max="12819" width="0.140625" style="4" customWidth="1"/>
    <col min="12820" max="13069" width="9.140625" style="4"/>
    <col min="13070" max="13070" width="0.140625" style="4" customWidth="1"/>
    <col min="13071" max="13074" width="9.140625" style="4"/>
    <col min="13075" max="13075" width="0.140625" style="4" customWidth="1"/>
    <col min="13076" max="13325" width="9.140625" style="4"/>
    <col min="13326" max="13326" width="0.140625" style="4" customWidth="1"/>
    <col min="13327" max="13330" width="9.140625" style="4"/>
    <col min="13331" max="13331" width="0.140625" style="4" customWidth="1"/>
    <col min="13332" max="13581" width="9.140625" style="4"/>
    <col min="13582" max="13582" width="0.140625" style="4" customWidth="1"/>
    <col min="13583" max="13586" width="9.140625" style="4"/>
    <col min="13587" max="13587" width="0.140625" style="4" customWidth="1"/>
    <col min="13588" max="13837" width="9.140625" style="4"/>
    <col min="13838" max="13838" width="0.140625" style="4" customWidth="1"/>
    <col min="13839" max="13842" width="9.140625" style="4"/>
    <col min="13843" max="13843" width="0.140625" style="4" customWidth="1"/>
    <col min="13844" max="14093" width="9.140625" style="4"/>
    <col min="14094" max="14094" width="0.140625" style="4" customWidth="1"/>
    <col min="14095" max="14098" width="9.140625" style="4"/>
    <col min="14099" max="14099" width="0.140625" style="4" customWidth="1"/>
    <col min="14100" max="14349" width="9.140625" style="4"/>
    <col min="14350" max="14350" width="0.140625" style="4" customWidth="1"/>
    <col min="14351" max="14354" width="9.140625" style="4"/>
    <col min="14355" max="14355" width="0.140625" style="4" customWidth="1"/>
    <col min="14356" max="14605" width="9.140625" style="4"/>
    <col min="14606" max="14606" width="0.140625" style="4" customWidth="1"/>
    <col min="14607" max="14610" width="9.140625" style="4"/>
    <col min="14611" max="14611" width="0.140625" style="4" customWidth="1"/>
    <col min="14612" max="14861" width="9.140625" style="4"/>
    <col min="14862" max="14862" width="0.140625" style="4" customWidth="1"/>
    <col min="14863" max="14866" width="9.140625" style="4"/>
    <col min="14867" max="14867" width="0.140625" style="4" customWidth="1"/>
    <col min="14868" max="15117" width="9.140625" style="4"/>
    <col min="15118" max="15118" width="0.140625" style="4" customWidth="1"/>
    <col min="15119" max="15122" width="9.140625" style="4"/>
    <col min="15123" max="15123" width="0.140625" style="4" customWidth="1"/>
    <col min="15124" max="15373" width="9.140625" style="4"/>
    <col min="15374" max="15374" width="0.140625" style="4" customWidth="1"/>
    <col min="15375" max="15378" width="9.140625" style="4"/>
    <col min="15379" max="15379" width="0.140625" style="4" customWidth="1"/>
    <col min="15380" max="15629" width="9.140625" style="4"/>
    <col min="15630" max="15630" width="0.140625" style="4" customWidth="1"/>
    <col min="15631" max="15634" width="9.140625" style="4"/>
    <col min="15635" max="15635" width="0.140625" style="4" customWidth="1"/>
    <col min="15636" max="15885" width="9.140625" style="4"/>
    <col min="15886" max="15886" width="0.140625" style="4" customWidth="1"/>
    <col min="15887" max="15890" width="9.140625" style="4"/>
    <col min="15891" max="15891" width="0.140625" style="4" customWidth="1"/>
    <col min="15892" max="16141" width="9.140625" style="4"/>
    <col min="16142" max="16142" width="0.140625" style="4" customWidth="1"/>
    <col min="16143" max="16146" width="9.140625" style="4"/>
    <col min="16147" max="16147" width="0.140625" style="4" customWidth="1"/>
    <col min="16148" max="16384" width="9.140625" style="4"/>
  </cols>
  <sheetData>
    <row r="1" spans="1:21" x14ac:dyDescent="0.2">
      <c r="A1" s="13" t="s">
        <v>345</v>
      </c>
      <c r="B1" s="17"/>
      <c r="C1" s="17"/>
      <c r="D1" s="17"/>
      <c r="E1" s="17"/>
      <c r="F1" s="17"/>
      <c r="G1" s="17"/>
      <c r="H1" s="17"/>
      <c r="I1" s="17"/>
      <c r="J1" s="17"/>
      <c r="K1" s="17"/>
      <c r="L1" s="17"/>
      <c r="M1" s="17"/>
      <c r="N1" s="17"/>
      <c r="O1" s="17"/>
      <c r="P1" s="17"/>
      <c r="Q1" s="17"/>
      <c r="R1" s="17"/>
      <c r="S1" s="17"/>
      <c r="T1" s="17"/>
      <c r="U1" s="17"/>
    </row>
    <row r="2" spans="1:21" x14ac:dyDescent="0.2">
      <c r="A2" s="17" t="s">
        <v>21</v>
      </c>
      <c r="B2" s="18" t="s">
        <v>20</v>
      </c>
      <c r="C2" s="18" t="s">
        <v>19</v>
      </c>
      <c r="D2" s="18" t="s">
        <v>18</v>
      </c>
      <c r="E2" s="18" t="s">
        <v>17</v>
      </c>
      <c r="F2" s="18" t="s">
        <v>16</v>
      </c>
      <c r="G2" s="18" t="s">
        <v>15</v>
      </c>
      <c r="H2" s="18" t="s">
        <v>14</v>
      </c>
      <c r="I2" s="18" t="s">
        <v>13</v>
      </c>
      <c r="J2" s="18" t="s">
        <v>12</v>
      </c>
      <c r="K2" s="18" t="s">
        <v>11</v>
      </c>
      <c r="L2" s="18" t="s">
        <v>10</v>
      </c>
      <c r="M2" s="18" t="s">
        <v>9</v>
      </c>
      <c r="N2" s="17"/>
      <c r="O2" s="18" t="s">
        <v>8</v>
      </c>
      <c r="P2" s="18" t="s">
        <v>7</v>
      </c>
      <c r="Q2" s="18" t="s">
        <v>6</v>
      </c>
      <c r="R2" s="18" t="s">
        <v>5</v>
      </c>
      <c r="S2" s="18"/>
      <c r="T2" s="18" t="s">
        <v>4</v>
      </c>
      <c r="U2" s="18" t="s">
        <v>3</v>
      </c>
    </row>
    <row r="3" spans="1:21" x14ac:dyDescent="0.2">
      <c r="A3" s="19" t="s">
        <v>363</v>
      </c>
      <c r="B3" s="19"/>
      <c r="C3" s="19"/>
      <c r="D3" s="19"/>
      <c r="E3" s="19"/>
      <c r="F3" s="19"/>
      <c r="G3" s="19"/>
      <c r="H3" s="19"/>
      <c r="I3" s="6"/>
      <c r="J3" s="19"/>
      <c r="K3" s="19"/>
      <c r="L3" s="19"/>
      <c r="M3" s="19"/>
      <c r="N3" s="19"/>
      <c r="O3" s="32"/>
      <c r="P3" s="19"/>
      <c r="Q3" s="32"/>
      <c r="R3" s="32"/>
      <c r="S3" s="19"/>
      <c r="T3" s="19"/>
      <c r="U3" s="19"/>
    </row>
    <row r="4" spans="1:21" x14ac:dyDescent="0.2">
      <c r="A4" s="27">
        <v>1975</v>
      </c>
      <c r="B4" s="151">
        <v>15.99</v>
      </c>
      <c r="C4" s="151">
        <v>15.57</v>
      </c>
      <c r="D4" s="151">
        <v>15.57</v>
      </c>
      <c r="E4" s="151">
        <v>15.57</v>
      </c>
      <c r="F4" s="151">
        <v>15.59</v>
      </c>
      <c r="G4" s="151">
        <v>15.59</v>
      </c>
      <c r="H4" s="151">
        <v>15.25</v>
      </c>
      <c r="I4" s="151">
        <v>16.059999999999999</v>
      </c>
      <c r="J4" s="151">
        <v>16.16</v>
      </c>
      <c r="K4" s="151">
        <v>16.22</v>
      </c>
      <c r="L4" s="151">
        <v>15.64</v>
      </c>
      <c r="M4" s="151">
        <v>13.16</v>
      </c>
      <c r="N4" s="151"/>
      <c r="O4" s="151">
        <f t="shared" ref="O4:O23" si="0">(B4+C4+D4)/3</f>
        <v>15.71</v>
      </c>
      <c r="P4" s="151">
        <f t="shared" ref="P4:P13" si="1">(E4+F4+G4)/3</f>
        <v>15.583333333333334</v>
      </c>
      <c r="Q4" s="151">
        <f t="shared" ref="Q4:Q21" si="2">(H4+I4+J4)/3</f>
        <v>15.823333333333332</v>
      </c>
      <c r="R4" s="151">
        <f t="shared" ref="R4:R19" si="3">(K4+L4+M4)/3</f>
        <v>15.006666666666666</v>
      </c>
      <c r="S4" s="151"/>
      <c r="T4" s="151">
        <v>10.5933333333333</v>
      </c>
      <c r="U4" s="151" t="s">
        <v>1</v>
      </c>
    </row>
    <row r="5" spans="1:21" x14ac:dyDescent="0.2">
      <c r="A5" s="27">
        <v>1976</v>
      </c>
      <c r="B5" s="151">
        <v>12.81</v>
      </c>
      <c r="C5" s="151">
        <v>12.81</v>
      </c>
      <c r="D5" s="151">
        <v>12.58</v>
      </c>
      <c r="E5" s="151">
        <v>12.47</v>
      </c>
      <c r="F5" s="151">
        <v>12.47</v>
      </c>
      <c r="G5" s="151">
        <v>12.47</v>
      </c>
      <c r="H5" s="151">
        <v>12.31</v>
      </c>
      <c r="I5" s="151">
        <v>11.1</v>
      </c>
      <c r="J5" s="151">
        <v>9.91</v>
      </c>
      <c r="K5" s="151">
        <v>9.91</v>
      </c>
      <c r="L5" s="151">
        <v>9.18</v>
      </c>
      <c r="M5" s="151">
        <v>8.5399999999999991</v>
      </c>
      <c r="N5" s="151"/>
      <c r="O5" s="151">
        <f t="shared" si="0"/>
        <v>12.733333333333334</v>
      </c>
      <c r="P5" s="151">
        <f t="shared" si="1"/>
        <v>12.47</v>
      </c>
      <c r="Q5" s="151">
        <f t="shared" si="2"/>
        <v>11.106666666666667</v>
      </c>
      <c r="R5" s="151">
        <f t="shared" si="3"/>
        <v>9.2099999999999991</v>
      </c>
      <c r="S5" s="151"/>
      <c r="T5" s="151">
        <v>10.5933333333333</v>
      </c>
      <c r="U5" s="151">
        <f t="shared" ref="U5:U13" si="4">(K4+L4+M4+B5+C5+D5+E5+F5+G5+H5+I5+J5)/12</f>
        <v>12.829166666666666</v>
      </c>
    </row>
    <row r="6" spans="1:21" x14ac:dyDescent="0.2">
      <c r="A6" s="27">
        <v>1977</v>
      </c>
      <c r="B6" s="151">
        <v>8.48</v>
      </c>
      <c r="C6" s="151">
        <v>8.48</v>
      </c>
      <c r="D6" s="151">
        <v>8.48</v>
      </c>
      <c r="E6" s="151">
        <v>9.2799999999999994</v>
      </c>
      <c r="F6" s="151">
        <v>9.2799999999999994</v>
      </c>
      <c r="G6" s="151">
        <v>9.2799999999999994</v>
      </c>
      <c r="H6" s="151">
        <v>9.2799999999999994</v>
      </c>
      <c r="I6" s="151">
        <v>7.57</v>
      </c>
      <c r="J6" s="151">
        <v>7.57</v>
      </c>
      <c r="K6" s="151">
        <v>7.55</v>
      </c>
      <c r="L6" s="151">
        <v>7.55</v>
      </c>
      <c r="M6" s="151">
        <v>7.58</v>
      </c>
      <c r="N6" s="151"/>
      <c r="O6" s="151">
        <f t="shared" si="0"/>
        <v>8.48</v>
      </c>
      <c r="P6" s="151">
        <f t="shared" si="1"/>
        <v>9.2799999999999994</v>
      </c>
      <c r="Q6" s="151">
        <f t="shared" si="2"/>
        <v>8.14</v>
      </c>
      <c r="R6" s="151">
        <f t="shared" si="3"/>
        <v>7.56</v>
      </c>
      <c r="S6" s="151"/>
      <c r="T6" s="151">
        <v>10.5933333333333</v>
      </c>
      <c r="U6" s="151">
        <f t="shared" si="4"/>
        <v>8.7775000000000016</v>
      </c>
    </row>
    <row r="7" spans="1:21" x14ac:dyDescent="0.2">
      <c r="A7" s="27">
        <v>1978</v>
      </c>
      <c r="B7" s="151">
        <v>7.58</v>
      </c>
      <c r="C7" s="151">
        <v>7.58</v>
      </c>
      <c r="D7" s="151">
        <v>7.58</v>
      </c>
      <c r="E7" s="151">
        <v>8.0399999999999991</v>
      </c>
      <c r="F7" s="151">
        <v>8</v>
      </c>
      <c r="G7" s="151">
        <v>8.41</v>
      </c>
      <c r="H7" s="151">
        <v>9.81</v>
      </c>
      <c r="I7" s="151">
        <v>9.81</v>
      </c>
      <c r="J7" s="151">
        <v>9.81</v>
      </c>
      <c r="K7" s="151">
        <v>9.18</v>
      </c>
      <c r="L7" s="151">
        <v>9.18</v>
      </c>
      <c r="M7" s="151">
        <v>9.3000000000000007</v>
      </c>
      <c r="N7" s="151"/>
      <c r="O7" s="151">
        <f t="shared" si="0"/>
        <v>7.580000000000001</v>
      </c>
      <c r="P7" s="151">
        <f t="shared" si="1"/>
        <v>8.15</v>
      </c>
      <c r="Q7" s="151">
        <f t="shared" si="2"/>
        <v>9.81</v>
      </c>
      <c r="R7" s="151">
        <f t="shared" si="3"/>
        <v>9.2200000000000006</v>
      </c>
      <c r="S7" s="151"/>
      <c r="T7" s="151">
        <v>10.5933333333333</v>
      </c>
      <c r="U7" s="151">
        <f t="shared" si="4"/>
        <v>8.2750000000000004</v>
      </c>
    </row>
    <row r="8" spans="1:21" x14ac:dyDescent="0.2">
      <c r="A8" s="27">
        <v>1979</v>
      </c>
      <c r="B8" s="151">
        <v>8.99</v>
      </c>
      <c r="C8" s="151">
        <v>9.35</v>
      </c>
      <c r="D8" s="151">
        <v>9.35</v>
      </c>
      <c r="E8" s="151">
        <v>9.36</v>
      </c>
      <c r="F8" s="151">
        <v>9.8800000000000008</v>
      </c>
      <c r="G8" s="151">
        <v>10.57</v>
      </c>
      <c r="H8" s="151">
        <v>12.27</v>
      </c>
      <c r="I8" s="151">
        <v>10.65</v>
      </c>
      <c r="J8" s="151">
        <v>10.29</v>
      </c>
      <c r="K8" s="151">
        <v>9.84</v>
      </c>
      <c r="L8" s="151">
        <v>9.6300000000000008</v>
      </c>
      <c r="M8" s="151">
        <v>9.6300000000000008</v>
      </c>
      <c r="N8" s="151"/>
      <c r="O8" s="151">
        <f t="shared" si="0"/>
        <v>9.2299999999999986</v>
      </c>
      <c r="P8" s="151">
        <f t="shared" si="1"/>
        <v>9.9366666666666674</v>
      </c>
      <c r="Q8" s="151">
        <f t="shared" si="2"/>
        <v>11.07</v>
      </c>
      <c r="R8" s="151">
        <f t="shared" si="3"/>
        <v>9.7000000000000011</v>
      </c>
      <c r="S8" s="151"/>
      <c r="T8" s="151">
        <v>10.5933333333333</v>
      </c>
      <c r="U8" s="151">
        <f t="shared" si="4"/>
        <v>9.8641666666666676</v>
      </c>
    </row>
    <row r="9" spans="1:21" x14ac:dyDescent="0.2">
      <c r="A9" s="27">
        <v>1980</v>
      </c>
      <c r="B9" s="151">
        <v>9.6300000000000008</v>
      </c>
      <c r="C9" s="151">
        <v>9.7200000000000006</v>
      </c>
      <c r="D9" s="151">
        <v>10.130000000000001</v>
      </c>
      <c r="E9" s="151">
        <v>12.69</v>
      </c>
      <c r="F9" s="151">
        <v>12.69</v>
      </c>
      <c r="G9" s="151">
        <v>14.33</v>
      </c>
      <c r="H9" s="151">
        <v>15.6</v>
      </c>
      <c r="I9" s="151">
        <v>17.600000000000001</v>
      </c>
      <c r="J9" s="151">
        <v>17.600000000000001</v>
      </c>
      <c r="K9" s="151">
        <v>17.600000000000001</v>
      </c>
      <c r="L9" s="151">
        <v>17.600000000000001</v>
      </c>
      <c r="M9" s="151">
        <v>17</v>
      </c>
      <c r="N9" s="151"/>
      <c r="O9" s="151">
        <f t="shared" si="0"/>
        <v>9.826666666666668</v>
      </c>
      <c r="P9" s="151">
        <f t="shared" si="1"/>
        <v>13.236666666666666</v>
      </c>
      <c r="Q9" s="151">
        <f t="shared" si="2"/>
        <v>16.933333333333334</v>
      </c>
      <c r="R9" s="151">
        <f t="shared" si="3"/>
        <v>17.400000000000002</v>
      </c>
      <c r="S9" s="151"/>
      <c r="T9" s="151">
        <v>10.5933333333333</v>
      </c>
      <c r="U9" s="151">
        <f t="shared" si="4"/>
        <v>12.424166666666666</v>
      </c>
    </row>
    <row r="10" spans="1:21" x14ac:dyDescent="0.2">
      <c r="A10" s="27">
        <v>1981</v>
      </c>
      <c r="B10" s="151">
        <v>16.71</v>
      </c>
      <c r="C10" s="151">
        <v>16.71</v>
      </c>
      <c r="D10" s="151">
        <v>16.149999999999999</v>
      </c>
      <c r="E10" s="151">
        <v>15.69</v>
      </c>
      <c r="F10" s="151">
        <v>15.69</v>
      </c>
      <c r="G10" s="151">
        <v>16.38</v>
      </c>
      <c r="H10" s="151">
        <v>16.84</v>
      </c>
      <c r="I10" s="151">
        <v>17.149999999999999</v>
      </c>
      <c r="J10" s="151">
        <v>15.9</v>
      </c>
      <c r="K10" s="151">
        <v>15.07</v>
      </c>
      <c r="L10" s="151">
        <v>14.97</v>
      </c>
      <c r="M10" s="151">
        <v>14.48</v>
      </c>
      <c r="N10" s="151"/>
      <c r="O10" s="151">
        <f t="shared" si="0"/>
        <v>16.523333333333333</v>
      </c>
      <c r="P10" s="151">
        <f t="shared" si="1"/>
        <v>15.92</v>
      </c>
      <c r="Q10" s="151">
        <f t="shared" si="2"/>
        <v>16.63</v>
      </c>
      <c r="R10" s="151">
        <f t="shared" si="3"/>
        <v>14.839999999999998</v>
      </c>
      <c r="S10" s="151"/>
      <c r="T10" s="151">
        <v>10.5933333333333</v>
      </c>
      <c r="U10" s="151">
        <f t="shared" si="4"/>
        <v>16.618333333333336</v>
      </c>
    </row>
    <row r="11" spans="1:21" x14ac:dyDescent="0.2">
      <c r="A11" s="27">
        <v>1982</v>
      </c>
      <c r="B11" s="151">
        <v>14.03</v>
      </c>
      <c r="C11" s="151">
        <v>14.03</v>
      </c>
      <c r="D11" s="151">
        <v>14.03</v>
      </c>
      <c r="E11" s="151">
        <v>14.03</v>
      </c>
      <c r="F11" s="151">
        <v>14.03</v>
      </c>
      <c r="G11" s="151">
        <v>14.03</v>
      </c>
      <c r="H11" s="151">
        <v>14.03</v>
      </c>
      <c r="I11" s="151">
        <v>13.54</v>
      </c>
      <c r="J11" s="151">
        <v>12.72</v>
      </c>
      <c r="K11" s="151">
        <v>12.75</v>
      </c>
      <c r="L11" s="151">
        <v>12.75</v>
      </c>
      <c r="M11" s="151">
        <v>12.75</v>
      </c>
      <c r="N11" s="151"/>
      <c r="O11" s="151">
        <f t="shared" si="0"/>
        <v>14.03</v>
      </c>
      <c r="P11" s="151">
        <f t="shared" si="1"/>
        <v>14.03</v>
      </c>
      <c r="Q11" s="151">
        <f t="shared" si="2"/>
        <v>13.43</v>
      </c>
      <c r="R11" s="151">
        <f t="shared" si="3"/>
        <v>12.75</v>
      </c>
      <c r="S11" s="151"/>
      <c r="T11" s="151">
        <v>10.5933333333333</v>
      </c>
      <c r="U11" s="151">
        <f t="shared" si="4"/>
        <v>14.082499999999998</v>
      </c>
    </row>
    <row r="12" spans="1:21" x14ac:dyDescent="0.2">
      <c r="A12" s="27">
        <v>1983</v>
      </c>
      <c r="B12" s="151">
        <v>12.75</v>
      </c>
      <c r="C12" s="151">
        <v>12.59</v>
      </c>
      <c r="D12" s="151">
        <v>9.56</v>
      </c>
      <c r="E12" s="151">
        <v>9.56</v>
      </c>
      <c r="F12" s="151">
        <v>12.38</v>
      </c>
      <c r="G12" s="151">
        <v>13.37</v>
      </c>
      <c r="H12" s="151">
        <v>14.03</v>
      </c>
      <c r="I12" s="151">
        <v>15.3</v>
      </c>
      <c r="J12" s="151">
        <v>14.95</v>
      </c>
      <c r="K12" s="151">
        <v>13.6</v>
      </c>
      <c r="L12" s="151">
        <v>13.13</v>
      </c>
      <c r="M12" s="151">
        <v>13.13</v>
      </c>
      <c r="N12" s="151"/>
      <c r="O12" s="151">
        <f t="shared" si="0"/>
        <v>11.633333333333333</v>
      </c>
      <c r="P12" s="151">
        <f t="shared" si="1"/>
        <v>11.770000000000001</v>
      </c>
      <c r="Q12" s="151">
        <f t="shared" si="2"/>
        <v>14.76</v>
      </c>
      <c r="R12" s="151">
        <f t="shared" si="3"/>
        <v>13.286666666666667</v>
      </c>
      <c r="S12" s="151"/>
      <c r="T12" s="151">
        <v>10.5933333333333</v>
      </c>
      <c r="U12" s="151">
        <f t="shared" si="4"/>
        <v>12.728333333333333</v>
      </c>
    </row>
    <row r="13" spans="1:21" x14ac:dyDescent="0.2">
      <c r="A13" s="27">
        <v>1984</v>
      </c>
      <c r="B13" s="151">
        <v>13.13</v>
      </c>
      <c r="C13" s="151">
        <v>13.13</v>
      </c>
      <c r="D13" s="151">
        <v>12.69</v>
      </c>
      <c r="E13" s="151">
        <v>13.08</v>
      </c>
      <c r="F13" s="151">
        <v>13.32</v>
      </c>
      <c r="G13" s="151">
        <v>13.69</v>
      </c>
      <c r="H13" s="151">
        <v>14.06</v>
      </c>
      <c r="I13" s="151">
        <v>13.93</v>
      </c>
      <c r="J13" s="151">
        <v>13.44</v>
      </c>
      <c r="K13" s="151">
        <v>13.31</v>
      </c>
      <c r="L13" s="151">
        <v>10.56</v>
      </c>
      <c r="M13" s="151">
        <v>10.31</v>
      </c>
      <c r="N13" s="151"/>
      <c r="O13" s="151">
        <f t="shared" si="0"/>
        <v>12.983333333333334</v>
      </c>
      <c r="P13" s="151">
        <f t="shared" si="1"/>
        <v>13.363333333333332</v>
      </c>
      <c r="Q13" s="151">
        <f t="shared" si="2"/>
        <v>13.81</v>
      </c>
      <c r="R13" s="151">
        <f t="shared" si="3"/>
        <v>11.393333333333333</v>
      </c>
      <c r="S13" s="151"/>
      <c r="T13" s="151">
        <v>10.5933333333333</v>
      </c>
      <c r="U13" s="151">
        <f t="shared" si="4"/>
        <v>13.360833333333334</v>
      </c>
    </row>
    <row r="14" spans="1:21" x14ac:dyDescent="0.2">
      <c r="A14" s="27">
        <v>1985</v>
      </c>
      <c r="B14" s="151">
        <v>10.31</v>
      </c>
      <c r="C14" s="151">
        <v>10.5</v>
      </c>
      <c r="D14" s="151">
        <v>11.25</v>
      </c>
      <c r="E14" s="151">
        <v>11.25</v>
      </c>
      <c r="F14" s="151">
        <v>11.25</v>
      </c>
      <c r="G14" s="151">
        <v>11.42</v>
      </c>
      <c r="H14" s="151">
        <v>11.48</v>
      </c>
      <c r="I14" s="151">
        <v>11.29</v>
      </c>
      <c r="J14" s="151">
        <v>10.63</v>
      </c>
      <c r="K14" s="151">
        <v>11.12</v>
      </c>
      <c r="L14" s="151">
        <v>11.43</v>
      </c>
      <c r="M14" s="151">
        <v>11.43</v>
      </c>
      <c r="N14" s="152"/>
      <c r="O14" s="151">
        <f t="shared" si="0"/>
        <v>10.686666666666667</v>
      </c>
      <c r="P14" s="151">
        <f>(E14+F14+G14)/3</f>
        <v>11.306666666666667</v>
      </c>
      <c r="Q14" s="151">
        <f t="shared" si="2"/>
        <v>11.133333333333333</v>
      </c>
      <c r="R14" s="151">
        <f t="shared" si="3"/>
        <v>11.326666666666666</v>
      </c>
      <c r="S14" s="152"/>
      <c r="T14" s="151">
        <v>11.1133333333333</v>
      </c>
      <c r="U14" s="151">
        <v>11.13</v>
      </c>
    </row>
    <row r="15" spans="1:21" x14ac:dyDescent="0.2">
      <c r="A15" s="27">
        <v>1986</v>
      </c>
      <c r="B15" s="151">
        <v>11.43</v>
      </c>
      <c r="C15" s="151">
        <v>11.43</v>
      </c>
      <c r="D15" s="151">
        <v>11.43</v>
      </c>
      <c r="E15" s="151">
        <v>11.43</v>
      </c>
      <c r="F15" s="151">
        <v>10.28</v>
      </c>
      <c r="G15" s="151">
        <v>10.16</v>
      </c>
      <c r="H15" s="151">
        <v>10.16</v>
      </c>
      <c r="I15" s="151">
        <v>10.16</v>
      </c>
      <c r="J15" s="151">
        <v>10.16</v>
      </c>
      <c r="K15" s="151">
        <v>10.16</v>
      </c>
      <c r="L15" s="151">
        <v>10.16</v>
      </c>
      <c r="M15" s="151">
        <v>10.16</v>
      </c>
      <c r="N15" s="151"/>
      <c r="O15" s="151">
        <f t="shared" si="0"/>
        <v>11.43</v>
      </c>
      <c r="P15" s="151">
        <f>(E15+F15+G15)/3</f>
        <v>10.623333333333333</v>
      </c>
      <c r="Q15" s="151">
        <f t="shared" si="2"/>
        <v>10.16</v>
      </c>
      <c r="R15" s="151">
        <f t="shared" si="3"/>
        <v>10.16</v>
      </c>
      <c r="S15" s="151"/>
      <c r="T15" s="151">
        <v>10.5933333333333</v>
      </c>
      <c r="U15" s="151">
        <f>(K14+L14+M14+B15+C15+D15+E15+F15+G15+H15+I15+J15)/12</f>
        <v>10.884999999999998</v>
      </c>
    </row>
    <row r="16" spans="1:21" x14ac:dyDescent="0.2">
      <c r="A16" s="27">
        <v>1987</v>
      </c>
      <c r="B16" s="151">
        <v>10.16</v>
      </c>
      <c r="C16" s="151">
        <v>10.16</v>
      </c>
      <c r="D16" s="151">
        <v>10.16</v>
      </c>
      <c r="E16" s="151">
        <v>10.16</v>
      </c>
      <c r="F16" s="151">
        <v>10.16</v>
      </c>
      <c r="G16" s="151">
        <v>10.16</v>
      </c>
      <c r="H16" s="151">
        <v>10.16</v>
      </c>
      <c r="I16" s="151">
        <v>10.16</v>
      </c>
      <c r="J16" s="151">
        <v>10.16</v>
      </c>
      <c r="K16" s="151">
        <v>10.1</v>
      </c>
      <c r="L16" s="151">
        <v>9.85</v>
      </c>
      <c r="M16" s="151">
        <v>9.85</v>
      </c>
      <c r="N16" s="151"/>
      <c r="O16" s="151">
        <f t="shared" si="0"/>
        <v>10.16</v>
      </c>
      <c r="P16" s="151">
        <f>(E16+F16+G16)/3</f>
        <v>10.16</v>
      </c>
      <c r="Q16" s="151">
        <f t="shared" si="2"/>
        <v>10.16</v>
      </c>
      <c r="R16" s="151">
        <f t="shared" si="3"/>
        <v>9.9333333333333318</v>
      </c>
      <c r="S16" s="151"/>
      <c r="T16" s="151">
        <v>10.1033333333333</v>
      </c>
      <c r="U16" s="151">
        <v>10.16</v>
      </c>
    </row>
    <row r="17" spans="1:21" x14ac:dyDescent="0.2">
      <c r="A17" s="27">
        <v>1988</v>
      </c>
      <c r="B17" s="151">
        <v>9.85</v>
      </c>
      <c r="C17" s="151">
        <v>9.85</v>
      </c>
      <c r="D17" s="151">
        <v>9.85</v>
      </c>
      <c r="E17" s="151">
        <v>9.85</v>
      </c>
      <c r="F17" s="151">
        <v>9.85</v>
      </c>
      <c r="G17" s="151">
        <v>9.85</v>
      </c>
      <c r="H17" s="151">
        <v>13.15</v>
      </c>
      <c r="I17" s="151">
        <v>13.54</v>
      </c>
      <c r="J17" s="151">
        <v>13.54</v>
      </c>
      <c r="K17" s="151">
        <v>13.54</v>
      </c>
      <c r="L17" s="151">
        <v>13.54</v>
      </c>
      <c r="M17" s="151">
        <v>13.54</v>
      </c>
      <c r="N17" s="151"/>
      <c r="O17" s="151">
        <f t="shared" si="0"/>
        <v>9.85</v>
      </c>
      <c r="P17" s="151">
        <f>(E17+F17+G17)/3</f>
        <v>9.85</v>
      </c>
      <c r="Q17" s="151">
        <f t="shared" si="2"/>
        <v>13.409999999999998</v>
      </c>
      <c r="R17" s="151">
        <f t="shared" si="3"/>
        <v>13.54</v>
      </c>
      <c r="S17" s="151"/>
      <c r="T17" s="151">
        <v>11.6625</v>
      </c>
      <c r="U17" s="151">
        <v>10.76</v>
      </c>
    </row>
    <row r="18" spans="1:21" x14ac:dyDescent="0.2">
      <c r="A18" s="27">
        <v>1989</v>
      </c>
      <c r="B18" s="151">
        <v>13.54</v>
      </c>
      <c r="C18" s="151">
        <v>12.97</v>
      </c>
      <c r="D18" s="151">
        <v>12.65</v>
      </c>
      <c r="E18" s="151">
        <v>13.03</v>
      </c>
      <c r="F18" s="151">
        <v>13.03</v>
      </c>
      <c r="G18" s="151">
        <v>14.89</v>
      </c>
      <c r="H18" s="151">
        <v>14.89</v>
      </c>
      <c r="I18" s="151">
        <v>14.89</v>
      </c>
      <c r="J18" s="151">
        <v>14.89</v>
      </c>
      <c r="K18" s="151">
        <v>13.03</v>
      </c>
      <c r="L18" s="151">
        <v>13.03</v>
      </c>
      <c r="M18" s="151">
        <v>13.03</v>
      </c>
      <c r="N18" s="151"/>
      <c r="O18" s="151">
        <f t="shared" si="0"/>
        <v>13.053333333333333</v>
      </c>
      <c r="P18" s="151">
        <f>(E18+F18+G18)/3</f>
        <v>13.65</v>
      </c>
      <c r="Q18" s="151">
        <f t="shared" si="2"/>
        <v>14.89</v>
      </c>
      <c r="R18" s="151">
        <f t="shared" si="3"/>
        <v>13.03</v>
      </c>
      <c r="S18" s="151"/>
      <c r="T18" s="151">
        <v>13.6558333333333</v>
      </c>
      <c r="U18" s="151">
        <f>(K17+L17+M17+B18+C18+D18+E18+F18+G18+H18+I18+J18)/12</f>
        <v>13.783333333333331</v>
      </c>
    </row>
    <row r="19" spans="1:21" x14ac:dyDescent="0.2">
      <c r="A19" s="27">
        <v>1990</v>
      </c>
      <c r="B19" s="151">
        <v>13.26</v>
      </c>
      <c r="C19" s="151">
        <v>13.96</v>
      </c>
      <c r="D19" s="151">
        <v>14.59</v>
      </c>
      <c r="E19" s="151">
        <v>14.58</v>
      </c>
      <c r="F19" s="151">
        <v>14.59</v>
      </c>
      <c r="G19" s="151">
        <v>14.86</v>
      </c>
      <c r="H19" s="151">
        <v>15.6</v>
      </c>
      <c r="I19" s="151">
        <v>15.6</v>
      </c>
      <c r="J19" s="151">
        <v>14.95</v>
      </c>
      <c r="K19" s="151">
        <v>13</v>
      </c>
      <c r="L19" s="151">
        <v>13</v>
      </c>
      <c r="M19" s="151">
        <v>13</v>
      </c>
      <c r="N19" s="151"/>
      <c r="O19" s="151">
        <f t="shared" si="0"/>
        <v>13.936666666666667</v>
      </c>
      <c r="P19" s="151">
        <f t="shared" ref="P19:P29" si="5">(E19+F19+G19)/3</f>
        <v>14.676666666666668</v>
      </c>
      <c r="Q19" s="151">
        <f t="shared" si="2"/>
        <v>15.383333333333333</v>
      </c>
      <c r="R19" s="151">
        <f t="shared" si="3"/>
        <v>13</v>
      </c>
      <c r="S19" s="151"/>
      <c r="T19" s="151">
        <f t="shared" ref="T19:T28" si="6">AVERAGE(B19:M19)</f>
        <v>14.249166666666666</v>
      </c>
      <c r="U19" s="151">
        <v>14.26</v>
      </c>
    </row>
    <row r="20" spans="1:21" x14ac:dyDescent="0.2">
      <c r="A20" s="27">
        <v>1991</v>
      </c>
      <c r="B20" s="151">
        <v>13</v>
      </c>
      <c r="C20" s="151">
        <v>13</v>
      </c>
      <c r="D20" s="151">
        <v>14.14</v>
      </c>
      <c r="E20" s="151">
        <v>15.85</v>
      </c>
      <c r="F20" s="151">
        <v>15.85</v>
      </c>
      <c r="G20" s="151">
        <v>15.85</v>
      </c>
      <c r="H20" s="151">
        <v>15.85</v>
      </c>
      <c r="I20" s="151">
        <v>15.85</v>
      </c>
      <c r="J20" s="151">
        <v>16.010000000000002</v>
      </c>
      <c r="K20" s="151">
        <v>16.48</v>
      </c>
      <c r="L20" s="151">
        <v>16.48</v>
      </c>
      <c r="M20" s="151">
        <v>16.48</v>
      </c>
      <c r="N20" s="151"/>
      <c r="O20" s="151">
        <f t="shared" si="0"/>
        <v>13.38</v>
      </c>
      <c r="P20" s="151">
        <f t="shared" si="5"/>
        <v>15.85</v>
      </c>
      <c r="Q20" s="151">
        <f t="shared" si="2"/>
        <v>15.903333333333334</v>
      </c>
      <c r="R20" s="151">
        <f t="shared" ref="R20:R49" si="7">AVERAGE(K20:M20)</f>
        <v>16.48</v>
      </c>
      <c r="S20" s="151"/>
      <c r="T20" s="151">
        <f t="shared" si="6"/>
        <v>15.403333333333329</v>
      </c>
      <c r="U20" s="151">
        <f t="shared" ref="U20:U28" si="8">(+R19+O20+P20+Q20)/4</f>
        <v>14.533333333333335</v>
      </c>
    </row>
    <row r="21" spans="1:21" x14ac:dyDescent="0.2">
      <c r="A21" s="27">
        <v>1992</v>
      </c>
      <c r="B21" s="151">
        <v>16.48</v>
      </c>
      <c r="C21" s="151">
        <v>16.48</v>
      </c>
      <c r="D21" s="151">
        <v>16.48</v>
      </c>
      <c r="E21" s="151">
        <v>16.48</v>
      </c>
      <c r="F21" s="151">
        <v>16.48</v>
      </c>
      <c r="G21" s="151">
        <v>16.48</v>
      </c>
      <c r="H21" s="151">
        <v>16.48</v>
      </c>
      <c r="I21" s="151">
        <v>16.48</v>
      </c>
      <c r="J21" s="151">
        <v>16.48</v>
      </c>
      <c r="K21" s="151">
        <v>11.37</v>
      </c>
      <c r="L21" s="151">
        <v>11.37</v>
      </c>
      <c r="M21" s="151">
        <v>11.25</v>
      </c>
      <c r="N21" s="151"/>
      <c r="O21" s="151">
        <f t="shared" si="0"/>
        <v>16.48</v>
      </c>
      <c r="P21" s="151">
        <f t="shared" si="5"/>
        <v>16.48</v>
      </c>
      <c r="Q21" s="151">
        <f t="shared" si="2"/>
        <v>16.48</v>
      </c>
      <c r="R21" s="151">
        <f t="shared" si="7"/>
        <v>11.329999999999998</v>
      </c>
      <c r="S21" s="151"/>
      <c r="T21" s="151">
        <f t="shared" si="6"/>
        <v>15.192500000000001</v>
      </c>
      <c r="U21" s="151">
        <f t="shared" si="8"/>
        <v>16.48</v>
      </c>
    </row>
    <row r="22" spans="1:21" x14ac:dyDescent="0.2">
      <c r="A22" s="27">
        <v>1993</v>
      </c>
      <c r="B22" s="151">
        <v>11.06</v>
      </c>
      <c r="C22" s="151">
        <v>11.06</v>
      </c>
      <c r="D22" s="151">
        <v>11.22</v>
      </c>
      <c r="E22" s="151">
        <v>12.2</v>
      </c>
      <c r="F22" s="151">
        <v>12.96</v>
      </c>
      <c r="G22" s="151">
        <v>12.96</v>
      </c>
      <c r="H22" s="151">
        <v>14.83</v>
      </c>
      <c r="I22" s="151">
        <v>14.83</v>
      </c>
      <c r="J22" s="151">
        <v>14.83</v>
      </c>
      <c r="K22" s="151">
        <v>14.83</v>
      </c>
      <c r="L22" s="151">
        <v>13.81</v>
      </c>
      <c r="M22" s="151">
        <v>14.2</v>
      </c>
      <c r="N22" s="151"/>
      <c r="O22" s="151">
        <f t="shared" si="0"/>
        <v>11.113333333333335</v>
      </c>
      <c r="P22" s="151">
        <f t="shared" si="5"/>
        <v>12.706666666666669</v>
      </c>
      <c r="Q22" s="151">
        <f t="shared" ref="Q22:Q50" si="9">AVERAGE(H22:J22)</f>
        <v>14.83</v>
      </c>
      <c r="R22" s="151">
        <f t="shared" si="7"/>
        <v>14.280000000000001</v>
      </c>
      <c r="S22" s="151"/>
      <c r="T22" s="151">
        <f t="shared" si="6"/>
        <v>13.2325</v>
      </c>
      <c r="U22" s="151">
        <f t="shared" si="8"/>
        <v>12.495000000000001</v>
      </c>
    </row>
    <row r="23" spans="1:21" x14ac:dyDescent="0.2">
      <c r="A23" s="27">
        <v>1994</v>
      </c>
      <c r="B23" s="151">
        <v>14.41</v>
      </c>
      <c r="C23" s="151">
        <v>15.07</v>
      </c>
      <c r="D23" s="151">
        <v>15.19</v>
      </c>
      <c r="E23" s="151">
        <v>15.32</v>
      </c>
      <c r="F23" s="151">
        <v>15.32</v>
      </c>
      <c r="G23" s="151">
        <v>15.32</v>
      </c>
      <c r="H23" s="151">
        <v>15.92</v>
      </c>
      <c r="I23" s="151">
        <v>16.059999999999999</v>
      </c>
      <c r="J23" s="151">
        <v>15.88</v>
      </c>
      <c r="K23" s="151">
        <v>15.13</v>
      </c>
      <c r="L23" s="151">
        <v>15.13</v>
      </c>
      <c r="M23" s="151">
        <v>14.38</v>
      </c>
      <c r="N23" s="151"/>
      <c r="O23" s="151">
        <f t="shared" si="0"/>
        <v>14.89</v>
      </c>
      <c r="P23" s="151">
        <f t="shared" si="5"/>
        <v>15.32</v>
      </c>
      <c r="Q23" s="151">
        <f t="shared" si="9"/>
        <v>15.953333333333333</v>
      </c>
      <c r="R23" s="151">
        <f t="shared" si="7"/>
        <v>14.88</v>
      </c>
      <c r="S23" s="151"/>
      <c r="T23" s="151">
        <f t="shared" si="6"/>
        <v>15.260833333333332</v>
      </c>
      <c r="U23" s="151">
        <f t="shared" si="8"/>
        <v>15.110833333333334</v>
      </c>
    </row>
    <row r="24" spans="1:21" x14ac:dyDescent="0.2">
      <c r="A24" s="27">
        <v>1995</v>
      </c>
      <c r="B24" s="151">
        <v>14.43</v>
      </c>
      <c r="C24" s="151">
        <v>14.2</v>
      </c>
      <c r="D24" s="151">
        <v>14.2</v>
      </c>
      <c r="E24" s="151">
        <v>14.2</v>
      </c>
      <c r="F24" s="151">
        <v>14.2</v>
      </c>
      <c r="G24" s="151">
        <v>14.38</v>
      </c>
      <c r="H24" s="151">
        <v>14.2</v>
      </c>
      <c r="I24" s="151">
        <v>14.2</v>
      </c>
      <c r="J24" s="151">
        <v>14.2</v>
      </c>
      <c r="K24" s="151">
        <v>14.82</v>
      </c>
      <c r="L24" s="151">
        <v>15.44</v>
      </c>
      <c r="M24" s="151">
        <v>15.44</v>
      </c>
      <c r="N24" s="151"/>
      <c r="O24" s="151">
        <f t="shared" ref="O24:O54" si="10">AVERAGE(B24:D24)</f>
        <v>14.276666666666666</v>
      </c>
      <c r="P24" s="151">
        <f t="shared" si="5"/>
        <v>14.26</v>
      </c>
      <c r="Q24" s="151">
        <f t="shared" si="9"/>
        <v>14.199999999999998</v>
      </c>
      <c r="R24" s="151">
        <f t="shared" si="7"/>
        <v>15.233333333333333</v>
      </c>
      <c r="S24" s="151"/>
      <c r="T24" s="151">
        <f t="shared" si="6"/>
        <v>14.4925</v>
      </c>
      <c r="U24" s="151">
        <f t="shared" si="8"/>
        <v>14.404166666666665</v>
      </c>
    </row>
    <row r="25" spans="1:21" x14ac:dyDescent="0.2">
      <c r="A25" s="27">
        <v>1996</v>
      </c>
      <c r="B25" s="151">
        <v>16.38</v>
      </c>
      <c r="C25" s="151">
        <v>16.38</v>
      </c>
      <c r="D25" s="151">
        <v>16.38</v>
      </c>
      <c r="E25" s="151">
        <v>16.38</v>
      </c>
      <c r="F25" s="151">
        <v>16.38</v>
      </c>
      <c r="G25" s="151">
        <v>16.38</v>
      </c>
      <c r="H25" s="151">
        <v>16.38</v>
      </c>
      <c r="I25" s="151">
        <v>16.38</v>
      </c>
      <c r="J25" s="151">
        <v>16.38</v>
      </c>
      <c r="K25" s="151">
        <v>16.38</v>
      </c>
      <c r="L25" s="151">
        <v>16.38</v>
      </c>
      <c r="M25" s="151">
        <v>16.38</v>
      </c>
      <c r="N25" s="151"/>
      <c r="O25" s="151">
        <f t="shared" si="10"/>
        <v>16.38</v>
      </c>
      <c r="P25" s="151">
        <f t="shared" si="5"/>
        <v>16.38</v>
      </c>
      <c r="Q25" s="151">
        <f t="shared" si="9"/>
        <v>16.38</v>
      </c>
      <c r="R25" s="151">
        <f t="shared" si="7"/>
        <v>16.38</v>
      </c>
      <c r="S25" s="151"/>
      <c r="T25" s="151">
        <f t="shared" si="6"/>
        <v>16.38</v>
      </c>
      <c r="U25" s="151">
        <f t="shared" si="8"/>
        <v>16.09333333333333</v>
      </c>
    </row>
    <row r="26" spans="1:21" x14ac:dyDescent="0.2">
      <c r="A26" s="27">
        <v>1997</v>
      </c>
      <c r="B26" s="151">
        <v>14.06</v>
      </c>
      <c r="C26" s="151">
        <v>10.59</v>
      </c>
      <c r="D26" s="151">
        <v>10.59</v>
      </c>
      <c r="E26" s="151">
        <v>10.59</v>
      </c>
      <c r="F26" s="151">
        <v>10.59</v>
      </c>
      <c r="G26" s="151">
        <v>10.59</v>
      </c>
      <c r="H26" s="151">
        <v>10.59</v>
      </c>
      <c r="I26" s="151">
        <v>10.59</v>
      </c>
      <c r="J26" s="151">
        <v>10.59</v>
      </c>
      <c r="K26" s="151">
        <v>10.59</v>
      </c>
      <c r="L26" s="151">
        <v>10.59</v>
      </c>
      <c r="M26" s="151">
        <v>10.59</v>
      </c>
      <c r="N26" s="151"/>
      <c r="O26" s="151">
        <f t="shared" si="10"/>
        <v>11.746666666666664</v>
      </c>
      <c r="P26" s="151">
        <f t="shared" si="5"/>
        <v>10.59</v>
      </c>
      <c r="Q26" s="151">
        <f t="shared" si="9"/>
        <v>10.59</v>
      </c>
      <c r="R26" s="151">
        <f t="shared" si="7"/>
        <v>10.59</v>
      </c>
      <c r="S26" s="151"/>
      <c r="T26" s="151">
        <f t="shared" si="6"/>
        <v>10.879166666666668</v>
      </c>
      <c r="U26" s="151">
        <f t="shared" si="8"/>
        <v>12.326666666666668</v>
      </c>
    </row>
    <row r="27" spans="1:21" x14ac:dyDescent="0.2">
      <c r="A27" s="27">
        <v>1998</v>
      </c>
      <c r="B27" s="151">
        <v>13.57</v>
      </c>
      <c r="C27" s="151">
        <v>13.57</v>
      </c>
      <c r="D27" s="151">
        <v>13.57</v>
      </c>
      <c r="E27" s="151">
        <v>12.33</v>
      </c>
      <c r="F27" s="151">
        <v>12.33</v>
      </c>
      <c r="G27" s="151">
        <v>12.33</v>
      </c>
      <c r="H27" s="151">
        <v>12.33</v>
      </c>
      <c r="I27" s="151">
        <v>12.33</v>
      </c>
      <c r="J27" s="151">
        <v>12.33</v>
      </c>
      <c r="K27" s="151">
        <v>12.52</v>
      </c>
      <c r="L27" s="151">
        <v>12.52</v>
      </c>
      <c r="M27" s="151">
        <v>12.2</v>
      </c>
      <c r="N27" s="151"/>
      <c r="O27" s="151">
        <f t="shared" si="10"/>
        <v>13.57</v>
      </c>
      <c r="P27" s="151">
        <f t="shared" si="5"/>
        <v>12.33</v>
      </c>
      <c r="Q27" s="151">
        <f t="shared" si="9"/>
        <v>12.33</v>
      </c>
      <c r="R27" s="151">
        <f t="shared" si="7"/>
        <v>12.413333333333332</v>
      </c>
      <c r="S27" s="151"/>
      <c r="T27" s="151">
        <f t="shared" si="6"/>
        <v>12.660833333333331</v>
      </c>
      <c r="U27" s="151">
        <f t="shared" si="8"/>
        <v>12.205</v>
      </c>
    </row>
    <row r="28" spans="1:21" x14ac:dyDescent="0.2">
      <c r="A28" s="21">
        <v>1999</v>
      </c>
      <c r="B28" s="151">
        <v>11.89</v>
      </c>
      <c r="C28" s="151">
        <v>11.89</v>
      </c>
      <c r="D28" s="151">
        <v>12.17</v>
      </c>
      <c r="E28" s="151">
        <v>12.45</v>
      </c>
      <c r="F28" s="151">
        <v>12.45</v>
      </c>
      <c r="G28" s="151">
        <v>12.45</v>
      </c>
      <c r="H28" s="151">
        <v>12.45</v>
      </c>
      <c r="I28" s="151">
        <v>12.45</v>
      </c>
      <c r="J28" s="151">
        <v>12.45</v>
      </c>
      <c r="K28" s="151">
        <v>13.39</v>
      </c>
      <c r="L28" s="151">
        <v>13.39</v>
      </c>
      <c r="M28" s="151">
        <v>13.39</v>
      </c>
      <c r="N28" s="151"/>
      <c r="O28" s="151">
        <f t="shared" si="10"/>
        <v>11.983333333333334</v>
      </c>
      <c r="P28" s="151">
        <f t="shared" si="5"/>
        <v>12.449999999999998</v>
      </c>
      <c r="Q28" s="151">
        <f t="shared" si="9"/>
        <v>12.449999999999998</v>
      </c>
      <c r="R28" s="151">
        <f t="shared" si="7"/>
        <v>13.39</v>
      </c>
      <c r="S28" s="151"/>
      <c r="T28" s="151">
        <f t="shared" si="6"/>
        <v>12.568333333333333</v>
      </c>
      <c r="U28" s="151">
        <f t="shared" si="8"/>
        <v>12.324166666666665</v>
      </c>
    </row>
    <row r="29" spans="1:21" x14ac:dyDescent="0.2">
      <c r="A29" s="21">
        <v>2000</v>
      </c>
      <c r="B29" s="151">
        <v>13.08</v>
      </c>
      <c r="C29" s="151">
        <v>12.76</v>
      </c>
      <c r="D29" s="151">
        <v>12.76</v>
      </c>
      <c r="E29" s="151">
        <v>12.76</v>
      </c>
      <c r="F29" s="151">
        <v>12.76</v>
      </c>
      <c r="G29" s="151">
        <v>12.76</v>
      </c>
      <c r="H29" s="151">
        <v>12.76</v>
      </c>
      <c r="I29" s="151">
        <v>12.76</v>
      </c>
      <c r="J29" s="151">
        <v>12.76</v>
      </c>
      <c r="K29" s="151">
        <v>12.76</v>
      </c>
      <c r="L29" s="151">
        <v>12.76</v>
      </c>
      <c r="M29" s="151">
        <v>13.26</v>
      </c>
      <c r="N29" s="151"/>
      <c r="O29" s="151">
        <f t="shared" si="10"/>
        <v>12.866666666666667</v>
      </c>
      <c r="P29" s="151">
        <f t="shared" si="5"/>
        <v>12.76</v>
      </c>
      <c r="Q29" s="151">
        <f t="shared" si="9"/>
        <v>12.76</v>
      </c>
      <c r="R29" s="151">
        <f t="shared" si="7"/>
        <v>12.926666666666668</v>
      </c>
      <c r="S29" s="151"/>
      <c r="T29" s="151">
        <f>AVERAGE(B29:M29)</f>
        <v>12.828333333333335</v>
      </c>
      <c r="U29" s="151">
        <f>(+R28+O29+P29+Q29)/4</f>
        <v>12.944166666666666</v>
      </c>
    </row>
    <row r="30" spans="1:21" x14ac:dyDescent="0.2">
      <c r="A30" s="21">
        <v>2001</v>
      </c>
      <c r="B30" s="151">
        <v>14.2</v>
      </c>
      <c r="C30" s="151">
        <v>14.2</v>
      </c>
      <c r="D30" s="151">
        <v>14.2</v>
      </c>
      <c r="E30" s="151">
        <v>14.2</v>
      </c>
      <c r="F30" s="151">
        <v>14.2</v>
      </c>
      <c r="G30" s="151">
        <v>14.2</v>
      </c>
      <c r="H30" s="151">
        <v>14.2</v>
      </c>
      <c r="I30" s="151">
        <v>14.2</v>
      </c>
      <c r="J30" s="151">
        <v>14.2</v>
      </c>
      <c r="K30" s="151">
        <v>14.2</v>
      </c>
      <c r="L30" s="151">
        <v>14.37</v>
      </c>
      <c r="M30" s="151">
        <v>14.63</v>
      </c>
      <c r="N30" s="151"/>
      <c r="O30" s="151">
        <f t="shared" si="10"/>
        <v>14.199999999999998</v>
      </c>
      <c r="P30" s="151">
        <f>(E30+F30+G30)/3</f>
        <v>14.199999999999998</v>
      </c>
      <c r="Q30" s="151">
        <f t="shared" si="9"/>
        <v>14.199999999999998</v>
      </c>
      <c r="R30" s="151">
        <f>AVERAGE(K30:M30)</f>
        <v>14.4</v>
      </c>
      <c r="S30" s="151"/>
      <c r="T30" s="151">
        <f>AVERAGE(B30:M30)</f>
        <v>14.25</v>
      </c>
      <c r="U30" s="151">
        <f>(+R29+O30+P30+Q30)/4</f>
        <v>13.881666666666664</v>
      </c>
    </row>
    <row r="31" spans="1:21" x14ac:dyDescent="0.2">
      <c r="A31" s="21">
        <v>2002</v>
      </c>
      <c r="B31" s="151">
        <v>14.63</v>
      </c>
      <c r="C31" s="151">
        <v>14.63</v>
      </c>
      <c r="D31" s="151">
        <v>14.63</v>
      </c>
      <c r="E31" s="151">
        <v>14.63</v>
      </c>
      <c r="F31" s="151">
        <v>14.63</v>
      </c>
      <c r="G31" s="151">
        <v>14.63</v>
      </c>
      <c r="H31" s="151">
        <v>14.63</v>
      </c>
      <c r="I31" s="151">
        <v>14.63</v>
      </c>
      <c r="J31" s="151">
        <v>15.88</v>
      </c>
      <c r="K31" s="151">
        <v>15.88</v>
      </c>
      <c r="L31" s="151">
        <v>15.88</v>
      </c>
      <c r="M31" s="151">
        <v>15.88</v>
      </c>
      <c r="N31" s="151"/>
      <c r="O31" s="151">
        <f t="shared" si="10"/>
        <v>14.63</v>
      </c>
      <c r="P31" s="151">
        <f t="shared" ref="P31:P53" si="11">AVERAGE(E31:G31)</f>
        <v>14.63</v>
      </c>
      <c r="Q31" s="151">
        <f t="shared" si="9"/>
        <v>15.046666666666667</v>
      </c>
      <c r="R31" s="151">
        <f>AVERAGE(K31:M31)</f>
        <v>15.88</v>
      </c>
      <c r="S31" s="151"/>
      <c r="T31" s="151">
        <f>AVERAGE(B31:M31)</f>
        <v>15.046666666666665</v>
      </c>
      <c r="U31" s="151">
        <f t="shared" ref="U31:U48" si="12">(R30+O31+P31+Q31)/4</f>
        <v>14.676666666666668</v>
      </c>
    </row>
    <row r="32" spans="1:21" x14ac:dyDescent="0.2">
      <c r="A32" s="21">
        <v>2003</v>
      </c>
      <c r="B32" s="151">
        <v>15.88</v>
      </c>
      <c r="C32" s="151">
        <v>15.88</v>
      </c>
      <c r="D32" s="151">
        <v>15.88</v>
      </c>
      <c r="E32" s="151">
        <v>15.88</v>
      </c>
      <c r="F32" s="151">
        <v>15.88</v>
      </c>
      <c r="G32" s="151">
        <v>15.88</v>
      </c>
      <c r="H32" s="151">
        <v>15.88</v>
      </c>
      <c r="I32" s="151">
        <v>15.88</v>
      </c>
      <c r="J32" s="151">
        <v>15.88</v>
      </c>
      <c r="K32" s="151">
        <v>15.88</v>
      </c>
      <c r="L32" s="151">
        <v>16.11</v>
      </c>
      <c r="M32" s="151">
        <v>16.809999999999999</v>
      </c>
      <c r="N32" s="151"/>
      <c r="O32" s="151">
        <f t="shared" si="10"/>
        <v>15.88</v>
      </c>
      <c r="P32" s="151">
        <f t="shared" si="11"/>
        <v>15.88</v>
      </c>
      <c r="Q32" s="151">
        <f t="shared" si="9"/>
        <v>15.88</v>
      </c>
      <c r="R32" s="151">
        <f t="shared" si="7"/>
        <v>16.266666666666666</v>
      </c>
      <c r="S32" s="151"/>
      <c r="T32" s="151">
        <f>AVERAGE(B32:M32)</f>
        <v>15.976666666666665</v>
      </c>
      <c r="U32" s="151">
        <f t="shared" si="12"/>
        <v>15.88</v>
      </c>
    </row>
    <row r="33" spans="1:21" x14ac:dyDescent="0.2">
      <c r="A33" s="21">
        <v>2004</v>
      </c>
      <c r="B33" s="151">
        <v>16.809999999999999</v>
      </c>
      <c r="C33" s="151">
        <v>16.809999999999999</v>
      </c>
      <c r="D33" s="151">
        <v>16.809999999999999</v>
      </c>
      <c r="E33" s="151">
        <v>16.809999999999999</v>
      </c>
      <c r="F33" s="151">
        <v>16.809999999999999</v>
      </c>
      <c r="G33" s="151">
        <v>16.809999999999999</v>
      </c>
      <c r="H33" s="151">
        <v>16.809999999999999</v>
      </c>
      <c r="I33" s="151">
        <v>16.809999999999999</v>
      </c>
      <c r="J33" s="151">
        <v>16.809999999999999</v>
      </c>
      <c r="K33" s="151">
        <v>16.809999999999999</v>
      </c>
      <c r="L33" s="151">
        <v>16.809999999999999</v>
      </c>
      <c r="M33" s="151">
        <v>17.190000000000001</v>
      </c>
      <c r="N33" s="151"/>
      <c r="O33" s="151">
        <f t="shared" si="10"/>
        <v>16.809999999999999</v>
      </c>
      <c r="P33" s="151">
        <f t="shared" si="11"/>
        <v>16.809999999999999</v>
      </c>
      <c r="Q33" s="151">
        <f t="shared" si="9"/>
        <v>16.809999999999999</v>
      </c>
      <c r="R33" s="151">
        <f t="shared" si="7"/>
        <v>16.936666666666667</v>
      </c>
      <c r="S33" s="151"/>
      <c r="T33" s="151">
        <f t="shared" ref="T33:T49" si="13">AVERAGE(O33:R33)</f>
        <v>16.841666666666665</v>
      </c>
      <c r="U33" s="151">
        <f t="shared" si="12"/>
        <v>16.674166666666668</v>
      </c>
    </row>
    <row r="34" spans="1:21" x14ac:dyDescent="0.2">
      <c r="A34" s="21">
        <v>2005</v>
      </c>
      <c r="B34" s="151">
        <v>17.75</v>
      </c>
      <c r="C34" s="151">
        <v>17.75</v>
      </c>
      <c r="D34" s="151">
        <v>17.75</v>
      </c>
      <c r="E34" s="151">
        <v>17.75</v>
      </c>
      <c r="F34" s="151">
        <v>17.75</v>
      </c>
      <c r="G34" s="151">
        <v>17.75</v>
      </c>
      <c r="H34" s="151">
        <v>17.75</v>
      </c>
      <c r="I34" s="151">
        <v>17.75</v>
      </c>
      <c r="J34" s="151">
        <v>17.43</v>
      </c>
      <c r="K34" s="151">
        <v>16.190000000000001</v>
      </c>
      <c r="L34" s="151">
        <v>16.809999999999999</v>
      </c>
      <c r="M34" s="151">
        <v>17.43</v>
      </c>
      <c r="N34" s="151"/>
      <c r="O34" s="151">
        <f t="shared" si="10"/>
        <v>17.75</v>
      </c>
      <c r="P34" s="151">
        <f t="shared" si="11"/>
        <v>17.75</v>
      </c>
      <c r="Q34" s="151">
        <f t="shared" si="9"/>
        <v>17.643333333333334</v>
      </c>
      <c r="R34" s="151">
        <f t="shared" si="7"/>
        <v>16.809999999999999</v>
      </c>
      <c r="S34" s="151"/>
      <c r="T34" s="151">
        <f t="shared" si="13"/>
        <v>17.488333333333333</v>
      </c>
      <c r="U34" s="151">
        <f t="shared" si="12"/>
        <v>17.52</v>
      </c>
    </row>
    <row r="35" spans="1:21" x14ac:dyDescent="0.2">
      <c r="A35" s="21">
        <v>2006</v>
      </c>
      <c r="B35" s="151">
        <v>17.43</v>
      </c>
      <c r="C35" s="151">
        <v>17.43</v>
      </c>
      <c r="D35" s="151">
        <v>17.43</v>
      </c>
      <c r="E35" s="151">
        <v>17.43</v>
      </c>
      <c r="F35" s="151">
        <v>17.43</v>
      </c>
      <c r="G35" s="151">
        <v>17.43</v>
      </c>
      <c r="H35" s="151">
        <v>17.43</v>
      </c>
      <c r="I35" s="151">
        <v>17.43</v>
      </c>
      <c r="J35" s="151">
        <v>18.059999999999999</v>
      </c>
      <c r="K35" s="151">
        <v>20.66</v>
      </c>
      <c r="L35" s="151">
        <v>21.01</v>
      </c>
      <c r="M35" s="151">
        <v>21.01</v>
      </c>
      <c r="N35" s="151"/>
      <c r="O35" s="151">
        <f t="shared" si="10"/>
        <v>17.43</v>
      </c>
      <c r="P35" s="151">
        <f t="shared" si="11"/>
        <v>17.43</v>
      </c>
      <c r="Q35" s="151">
        <f t="shared" si="9"/>
        <v>17.64</v>
      </c>
      <c r="R35" s="151">
        <f t="shared" si="7"/>
        <v>20.893333333333334</v>
      </c>
      <c r="S35" s="151"/>
      <c r="T35" s="151">
        <f t="shared" si="13"/>
        <v>18.348333333333333</v>
      </c>
      <c r="U35" s="151">
        <f t="shared" si="12"/>
        <v>17.327500000000001</v>
      </c>
    </row>
    <row r="36" spans="1:21" x14ac:dyDescent="0.2">
      <c r="A36" s="21">
        <v>2007</v>
      </c>
      <c r="B36" s="151">
        <v>21.01</v>
      </c>
      <c r="C36" s="151">
        <v>21.01</v>
      </c>
      <c r="D36" s="151">
        <v>21.01</v>
      </c>
      <c r="E36" s="151">
        <v>21.01</v>
      </c>
      <c r="F36" s="151">
        <v>21.01</v>
      </c>
      <c r="G36" s="151">
        <v>21.01</v>
      </c>
      <c r="H36" s="151">
        <v>21.01</v>
      </c>
      <c r="I36" s="151">
        <v>21.01</v>
      </c>
      <c r="J36" s="151">
        <v>21.01</v>
      </c>
      <c r="K36" s="151">
        <v>24.75</v>
      </c>
      <c r="L36" s="151">
        <v>24.75</v>
      </c>
      <c r="M36" s="151">
        <v>24.75</v>
      </c>
      <c r="N36" s="151"/>
      <c r="O36" s="151">
        <f t="shared" si="10"/>
        <v>21.01</v>
      </c>
      <c r="P36" s="151">
        <f t="shared" si="11"/>
        <v>21.01</v>
      </c>
      <c r="Q36" s="151">
        <f t="shared" si="9"/>
        <v>21.01</v>
      </c>
      <c r="R36" s="151">
        <f t="shared" si="7"/>
        <v>24.75</v>
      </c>
      <c r="S36" s="151"/>
      <c r="T36" s="151">
        <f t="shared" si="13"/>
        <v>21.945</v>
      </c>
      <c r="U36" s="151">
        <f t="shared" si="12"/>
        <v>20.980833333333337</v>
      </c>
    </row>
    <row r="37" spans="1:21" x14ac:dyDescent="0.2">
      <c r="A37" s="21">
        <v>2008</v>
      </c>
      <c r="B37" s="151">
        <v>24.75</v>
      </c>
      <c r="C37" s="151">
        <v>24.75</v>
      </c>
      <c r="D37" s="151">
        <v>24.75</v>
      </c>
      <c r="E37" s="151">
        <v>24.75</v>
      </c>
      <c r="F37" s="151">
        <v>24.75</v>
      </c>
      <c r="G37" s="151">
        <v>24.75</v>
      </c>
      <c r="H37" s="151">
        <v>24.75</v>
      </c>
      <c r="I37" s="151">
        <v>24.75</v>
      </c>
      <c r="J37" s="151">
        <v>24.75</v>
      </c>
      <c r="K37" s="151">
        <v>26.49</v>
      </c>
      <c r="L37" s="151">
        <v>29.11</v>
      </c>
      <c r="M37" s="151">
        <v>29.11</v>
      </c>
      <c r="N37" s="151"/>
      <c r="O37" s="151">
        <f t="shared" si="10"/>
        <v>24.75</v>
      </c>
      <c r="P37" s="151">
        <f t="shared" si="11"/>
        <v>24.75</v>
      </c>
      <c r="Q37" s="151">
        <f t="shared" si="9"/>
        <v>24.75</v>
      </c>
      <c r="R37" s="151">
        <f t="shared" si="7"/>
        <v>28.236666666666665</v>
      </c>
      <c r="S37" s="151"/>
      <c r="T37" s="151">
        <f t="shared" si="13"/>
        <v>25.621666666666666</v>
      </c>
      <c r="U37" s="151">
        <f t="shared" si="12"/>
        <v>24.75</v>
      </c>
    </row>
    <row r="38" spans="1:21" x14ac:dyDescent="0.2">
      <c r="A38" s="21">
        <v>2009</v>
      </c>
      <c r="B38" s="151">
        <v>29.11</v>
      </c>
      <c r="C38" s="151">
        <v>29.11</v>
      </c>
      <c r="D38" s="151">
        <v>29.11</v>
      </c>
      <c r="E38" s="151">
        <v>29.11</v>
      </c>
      <c r="F38" s="151">
        <v>29.11</v>
      </c>
      <c r="G38" s="151">
        <v>29.11</v>
      </c>
      <c r="H38" s="151">
        <v>29.11</v>
      </c>
      <c r="I38" s="151">
        <v>29.11</v>
      </c>
      <c r="J38" s="151">
        <v>29.11</v>
      </c>
      <c r="K38" s="151">
        <v>29.11</v>
      </c>
      <c r="L38" s="151">
        <v>29.11</v>
      </c>
      <c r="M38" s="151">
        <v>29.11</v>
      </c>
      <c r="N38" s="151"/>
      <c r="O38" s="151">
        <f t="shared" si="10"/>
        <v>29.11</v>
      </c>
      <c r="P38" s="151">
        <f t="shared" si="11"/>
        <v>29.11</v>
      </c>
      <c r="Q38" s="151">
        <f t="shared" si="9"/>
        <v>29.11</v>
      </c>
      <c r="R38" s="151">
        <f t="shared" si="7"/>
        <v>29.11</v>
      </c>
      <c r="S38" s="151"/>
      <c r="T38" s="151">
        <f t="shared" si="13"/>
        <v>29.11</v>
      </c>
      <c r="U38" s="151">
        <f t="shared" si="12"/>
        <v>28.891666666666666</v>
      </c>
    </row>
    <row r="39" spans="1:21" x14ac:dyDescent="0.2">
      <c r="A39" s="21">
        <v>2010</v>
      </c>
      <c r="B39" s="151">
        <v>27.12</v>
      </c>
      <c r="C39" s="151">
        <v>25.37</v>
      </c>
      <c r="D39" s="151">
        <v>25.37</v>
      </c>
      <c r="E39" s="151">
        <v>25.37</v>
      </c>
      <c r="F39" s="151">
        <v>25.37</v>
      </c>
      <c r="G39" s="151">
        <v>25.37</v>
      </c>
      <c r="H39" s="151">
        <v>25.37</v>
      </c>
      <c r="I39" s="151">
        <v>25.37</v>
      </c>
      <c r="J39" s="151">
        <v>25.37</v>
      </c>
      <c r="K39" s="151">
        <v>28.55</v>
      </c>
      <c r="L39" s="151">
        <v>30.67</v>
      </c>
      <c r="M39" s="151">
        <v>30.67</v>
      </c>
      <c r="N39" s="151"/>
      <c r="O39" s="151">
        <f t="shared" si="10"/>
        <v>25.953333333333333</v>
      </c>
      <c r="P39" s="151">
        <f t="shared" si="11"/>
        <v>25.37</v>
      </c>
      <c r="Q39" s="151">
        <f t="shared" si="9"/>
        <v>25.37</v>
      </c>
      <c r="R39" s="151">
        <f t="shared" si="7"/>
        <v>29.963333333333335</v>
      </c>
      <c r="S39" s="151"/>
      <c r="T39" s="151">
        <f t="shared" si="13"/>
        <v>26.66416666666667</v>
      </c>
      <c r="U39" s="151">
        <f t="shared" si="12"/>
        <v>26.450833333333335</v>
      </c>
    </row>
    <row r="40" spans="1:21" x14ac:dyDescent="0.2">
      <c r="A40" s="21">
        <v>2011</v>
      </c>
      <c r="B40" s="151">
        <v>30.67</v>
      </c>
      <c r="C40" s="151">
        <v>30.67</v>
      </c>
      <c r="D40" s="151">
        <v>30.67</v>
      </c>
      <c r="E40" s="151">
        <v>30.67</v>
      </c>
      <c r="F40" s="151">
        <v>30.67</v>
      </c>
      <c r="G40" s="151">
        <v>30.67</v>
      </c>
      <c r="H40" s="151">
        <v>30.67</v>
      </c>
      <c r="I40" s="151">
        <v>30.67</v>
      </c>
      <c r="J40" s="151">
        <v>30.67</v>
      </c>
      <c r="K40" s="151">
        <v>30.67</v>
      </c>
      <c r="L40" s="151">
        <v>30.67</v>
      </c>
      <c r="M40" s="151">
        <v>30.67</v>
      </c>
      <c r="N40" s="151"/>
      <c r="O40" s="151">
        <f t="shared" si="10"/>
        <v>30.67</v>
      </c>
      <c r="P40" s="151">
        <f t="shared" si="11"/>
        <v>30.67</v>
      </c>
      <c r="Q40" s="151">
        <f t="shared" si="9"/>
        <v>30.67</v>
      </c>
      <c r="R40" s="151">
        <f t="shared" si="7"/>
        <v>30.67</v>
      </c>
      <c r="S40" s="151"/>
      <c r="T40" s="151">
        <f t="shared" si="13"/>
        <v>30.67</v>
      </c>
      <c r="U40" s="151">
        <f t="shared" si="12"/>
        <v>30.493333333333336</v>
      </c>
    </row>
    <row r="41" spans="1:21" x14ac:dyDescent="0.2">
      <c r="A41" s="21">
        <v>2012</v>
      </c>
      <c r="B41" s="151">
        <v>33.159999999999997</v>
      </c>
      <c r="C41" s="151">
        <v>33.159999999999997</v>
      </c>
      <c r="D41" s="151">
        <v>33.159999999999997</v>
      </c>
      <c r="E41" s="151">
        <v>33.159999999999997</v>
      </c>
      <c r="F41" s="151">
        <v>33.159999999999997</v>
      </c>
      <c r="G41" s="151">
        <v>33.159999999999997</v>
      </c>
      <c r="H41" s="151">
        <v>33.159999999999997</v>
      </c>
      <c r="I41" s="151">
        <v>33.159999999999997</v>
      </c>
      <c r="J41" s="151">
        <v>33.159999999999997</v>
      </c>
      <c r="K41" s="151">
        <v>33.159999999999997</v>
      </c>
      <c r="L41" s="151">
        <v>33.159999999999997</v>
      </c>
      <c r="M41" s="151">
        <v>33.159999999999997</v>
      </c>
      <c r="N41" s="151"/>
      <c r="O41" s="151">
        <f t="shared" si="10"/>
        <v>33.159999999999997</v>
      </c>
      <c r="P41" s="151">
        <f t="shared" si="11"/>
        <v>33.159999999999997</v>
      </c>
      <c r="Q41" s="151">
        <f t="shared" si="9"/>
        <v>33.159999999999997</v>
      </c>
      <c r="R41" s="151">
        <f t="shared" si="7"/>
        <v>33.159999999999997</v>
      </c>
      <c r="S41" s="151"/>
      <c r="T41" s="151">
        <f t="shared" si="13"/>
        <v>33.159999999999997</v>
      </c>
      <c r="U41" s="151">
        <f t="shared" si="12"/>
        <v>32.537499999999994</v>
      </c>
    </row>
    <row r="42" spans="1:21" x14ac:dyDescent="0.2">
      <c r="A42" s="21">
        <v>2013</v>
      </c>
      <c r="B42" s="151">
        <v>36.270000000000003</v>
      </c>
      <c r="C42" s="151">
        <v>36.270000000000003</v>
      </c>
      <c r="D42" s="151">
        <v>36.270000000000003</v>
      </c>
      <c r="E42" s="151">
        <v>36.270000000000003</v>
      </c>
      <c r="F42" s="151">
        <v>36.270000000000003</v>
      </c>
      <c r="G42" s="151">
        <v>36.270000000000003</v>
      </c>
      <c r="H42" s="151">
        <v>36.270000000000003</v>
      </c>
      <c r="I42" s="151">
        <v>36.270000000000003</v>
      </c>
      <c r="J42" s="151">
        <v>36.270000000000003</v>
      </c>
      <c r="K42" s="151">
        <v>36.270000000000003</v>
      </c>
      <c r="L42" s="151">
        <v>34.15</v>
      </c>
      <c r="M42" s="151">
        <v>31.91</v>
      </c>
      <c r="N42" s="151"/>
      <c r="O42" s="151">
        <f t="shared" si="10"/>
        <v>36.270000000000003</v>
      </c>
      <c r="P42" s="151">
        <f t="shared" si="11"/>
        <v>36.270000000000003</v>
      </c>
      <c r="Q42" s="151">
        <f t="shared" si="9"/>
        <v>36.270000000000003</v>
      </c>
      <c r="R42" s="151">
        <f>AVERAGE(K42:M42)</f>
        <v>34.11</v>
      </c>
      <c r="S42" s="151"/>
      <c r="T42" s="151">
        <f t="shared" si="13"/>
        <v>35.730000000000004</v>
      </c>
      <c r="U42" s="151">
        <f t="shared" si="12"/>
        <v>35.492500000000007</v>
      </c>
    </row>
    <row r="43" spans="1:21" x14ac:dyDescent="0.2">
      <c r="A43" s="21">
        <v>2014</v>
      </c>
      <c r="B43" s="151">
        <v>30.92</v>
      </c>
      <c r="C43" s="151">
        <v>31.44</v>
      </c>
      <c r="D43" s="151">
        <v>31.44</v>
      </c>
      <c r="E43" s="151">
        <v>31.44</v>
      </c>
      <c r="F43" s="151">
        <v>31.44</v>
      </c>
      <c r="G43" s="151">
        <v>31.44</v>
      </c>
      <c r="H43" s="151">
        <v>31.44</v>
      </c>
      <c r="I43" s="151">
        <v>31.44</v>
      </c>
      <c r="J43" s="151">
        <v>31.44</v>
      </c>
      <c r="K43" s="151">
        <v>31.44</v>
      </c>
      <c r="L43" s="151">
        <v>31.44</v>
      </c>
      <c r="M43" s="151">
        <v>32.07</v>
      </c>
      <c r="N43" s="151"/>
      <c r="O43" s="151">
        <f t="shared" si="10"/>
        <v>31.266666666666666</v>
      </c>
      <c r="P43" s="151">
        <f t="shared" si="11"/>
        <v>31.44</v>
      </c>
      <c r="Q43" s="151">
        <f t="shared" si="9"/>
        <v>31.44</v>
      </c>
      <c r="R43" s="151">
        <f t="shared" si="7"/>
        <v>31.650000000000002</v>
      </c>
      <c r="S43" s="151"/>
      <c r="T43" s="151">
        <f t="shared" si="13"/>
        <v>31.449166666666667</v>
      </c>
      <c r="U43" s="151">
        <f t="shared" si="12"/>
        <v>32.064166666666665</v>
      </c>
    </row>
    <row r="44" spans="1:21" x14ac:dyDescent="0.2">
      <c r="A44" s="21">
        <v>2015</v>
      </c>
      <c r="B44" s="151">
        <v>33.94</v>
      </c>
      <c r="C44" s="151">
        <v>33.94</v>
      </c>
      <c r="D44" s="151">
        <v>33.94</v>
      </c>
      <c r="E44" s="151">
        <v>33.94</v>
      </c>
      <c r="F44" s="151">
        <v>33.94</v>
      </c>
      <c r="G44" s="151">
        <v>33.94</v>
      </c>
      <c r="H44" s="151">
        <v>33.94</v>
      </c>
      <c r="I44" s="151">
        <v>33.94</v>
      </c>
      <c r="J44" s="151">
        <v>33.94</v>
      </c>
      <c r="K44" s="151">
        <v>33.94</v>
      </c>
      <c r="L44" s="151">
        <v>33.94</v>
      </c>
      <c r="M44" s="151">
        <v>33.94</v>
      </c>
      <c r="N44" s="151"/>
      <c r="O44" s="151">
        <f t="shared" si="10"/>
        <v>33.94</v>
      </c>
      <c r="P44" s="151">
        <f t="shared" si="11"/>
        <v>33.94</v>
      </c>
      <c r="Q44" s="151">
        <f t="shared" si="9"/>
        <v>33.94</v>
      </c>
      <c r="R44" s="151">
        <f t="shared" si="7"/>
        <v>33.94</v>
      </c>
      <c r="S44" s="151"/>
      <c r="T44" s="151">
        <f t="shared" si="13"/>
        <v>33.94</v>
      </c>
      <c r="U44" s="151">
        <f t="shared" si="12"/>
        <v>33.3675</v>
      </c>
    </row>
    <row r="45" spans="1:21" x14ac:dyDescent="0.2">
      <c r="A45" s="21">
        <v>2016</v>
      </c>
      <c r="B45" s="151">
        <v>39.54</v>
      </c>
      <c r="C45" s="151">
        <v>39.54</v>
      </c>
      <c r="D45" s="151">
        <v>39.54</v>
      </c>
      <c r="E45" s="151">
        <v>39.54</v>
      </c>
      <c r="F45" s="151">
        <v>39.54</v>
      </c>
      <c r="G45" s="151">
        <v>39.54</v>
      </c>
      <c r="H45" s="151">
        <v>39.54</v>
      </c>
      <c r="I45" s="151">
        <v>39.54</v>
      </c>
      <c r="J45" s="151">
        <v>39.54</v>
      </c>
      <c r="K45" s="151">
        <v>39.54</v>
      </c>
      <c r="L45" s="151">
        <v>39.54</v>
      </c>
      <c r="M45" s="151">
        <v>39.54</v>
      </c>
      <c r="N45" s="151"/>
      <c r="O45" s="151">
        <f t="shared" si="10"/>
        <v>39.54</v>
      </c>
      <c r="P45" s="151">
        <f t="shared" si="11"/>
        <v>39.54</v>
      </c>
      <c r="Q45" s="151">
        <f t="shared" si="9"/>
        <v>39.54</v>
      </c>
      <c r="R45" s="151">
        <f t="shared" si="7"/>
        <v>39.54</v>
      </c>
      <c r="S45" s="151"/>
      <c r="T45" s="151">
        <f t="shared" si="13"/>
        <v>39.54</v>
      </c>
      <c r="U45" s="151">
        <f t="shared" si="12"/>
        <v>38.139999999999993</v>
      </c>
    </row>
    <row r="46" spans="1:21" x14ac:dyDescent="0.2">
      <c r="A46" s="21">
        <v>2017</v>
      </c>
      <c r="B46" s="151">
        <v>42.65</v>
      </c>
      <c r="C46" s="151">
        <v>42.65</v>
      </c>
      <c r="D46" s="151">
        <v>42.65</v>
      </c>
      <c r="E46" s="151">
        <v>42.65</v>
      </c>
      <c r="F46" s="151">
        <v>42.65</v>
      </c>
      <c r="G46" s="151">
        <v>42.65</v>
      </c>
      <c r="H46" s="151">
        <v>42.65</v>
      </c>
      <c r="I46" s="151">
        <v>42.65</v>
      </c>
      <c r="J46" s="151">
        <v>42.65</v>
      </c>
      <c r="K46" s="151">
        <v>42.65</v>
      </c>
      <c r="L46" s="151">
        <v>42.65</v>
      </c>
      <c r="M46" s="151">
        <v>42.65</v>
      </c>
      <c r="N46" s="151"/>
      <c r="O46" s="151">
        <f t="shared" si="10"/>
        <v>42.65</v>
      </c>
      <c r="P46" s="151">
        <f t="shared" si="11"/>
        <v>42.65</v>
      </c>
      <c r="Q46" s="151">
        <f t="shared" si="9"/>
        <v>42.65</v>
      </c>
      <c r="R46" s="151">
        <f t="shared" si="7"/>
        <v>42.65</v>
      </c>
      <c r="S46" s="151"/>
      <c r="T46" s="151">
        <f t="shared" si="13"/>
        <v>42.65</v>
      </c>
      <c r="U46" s="151">
        <f t="shared" si="12"/>
        <v>41.872500000000002</v>
      </c>
    </row>
    <row r="47" spans="1:21" x14ac:dyDescent="0.2">
      <c r="A47" s="21">
        <v>2018</v>
      </c>
      <c r="B47" s="151">
        <v>43.9</v>
      </c>
      <c r="C47" s="151">
        <v>43.9</v>
      </c>
      <c r="D47" s="151">
        <v>43.9</v>
      </c>
      <c r="E47" s="151">
        <v>43.9</v>
      </c>
      <c r="F47" s="151">
        <v>43.9</v>
      </c>
      <c r="G47" s="151">
        <v>43.9</v>
      </c>
      <c r="H47" s="151">
        <v>43.9</v>
      </c>
      <c r="I47" s="151">
        <v>43.9</v>
      </c>
      <c r="J47" s="151">
        <v>43.9</v>
      </c>
      <c r="K47" s="151">
        <v>43.9</v>
      </c>
      <c r="L47" s="151">
        <v>43.9</v>
      </c>
      <c r="M47" s="151">
        <v>43.9</v>
      </c>
      <c r="N47" s="151"/>
      <c r="O47" s="151">
        <f t="shared" si="10"/>
        <v>43.9</v>
      </c>
      <c r="P47" s="151">
        <f t="shared" si="11"/>
        <v>43.9</v>
      </c>
      <c r="Q47" s="151">
        <f t="shared" si="9"/>
        <v>43.9</v>
      </c>
      <c r="R47" s="151">
        <f t="shared" si="7"/>
        <v>43.9</v>
      </c>
      <c r="S47" s="151"/>
      <c r="T47" s="151">
        <f t="shared" si="13"/>
        <v>43.9</v>
      </c>
      <c r="U47" s="151">
        <f t="shared" si="12"/>
        <v>43.587499999999999</v>
      </c>
    </row>
    <row r="48" spans="1:21" x14ac:dyDescent="0.2">
      <c r="A48" s="21">
        <v>2019</v>
      </c>
      <c r="B48" s="151">
        <v>45.14</v>
      </c>
      <c r="C48" s="151">
        <v>45.14</v>
      </c>
      <c r="D48" s="151">
        <v>45.14</v>
      </c>
      <c r="E48" s="151">
        <v>45.14</v>
      </c>
      <c r="F48" s="151">
        <v>45.14</v>
      </c>
      <c r="G48" s="151">
        <v>45.14</v>
      </c>
      <c r="H48" s="151">
        <v>45.14</v>
      </c>
      <c r="I48" s="151">
        <v>45.14</v>
      </c>
      <c r="J48" s="151">
        <v>45.14</v>
      </c>
      <c r="K48" s="151">
        <v>45.14</v>
      </c>
      <c r="L48" s="151">
        <v>45.14</v>
      </c>
      <c r="M48" s="151">
        <v>45.14</v>
      </c>
      <c r="N48" s="151"/>
      <c r="O48" s="151">
        <f t="shared" si="10"/>
        <v>45.140000000000008</v>
      </c>
      <c r="P48" s="151">
        <f t="shared" si="11"/>
        <v>45.140000000000008</v>
      </c>
      <c r="Q48" s="151">
        <f t="shared" si="9"/>
        <v>45.140000000000008</v>
      </c>
      <c r="R48" s="151">
        <f t="shared" si="7"/>
        <v>45.140000000000008</v>
      </c>
      <c r="S48" s="151"/>
      <c r="T48" s="151">
        <f t="shared" si="13"/>
        <v>45.140000000000008</v>
      </c>
      <c r="U48" s="151">
        <f t="shared" si="12"/>
        <v>44.830000000000005</v>
      </c>
    </row>
    <row r="49" spans="1:21" x14ac:dyDescent="0.2">
      <c r="A49" s="21">
        <v>2020</v>
      </c>
      <c r="B49" s="151">
        <v>46.39</v>
      </c>
      <c r="C49" s="151">
        <v>46.39</v>
      </c>
      <c r="D49" s="151">
        <v>46.39</v>
      </c>
      <c r="E49" s="151">
        <v>46.39</v>
      </c>
      <c r="F49" s="151">
        <v>46.39</v>
      </c>
      <c r="G49" s="151">
        <v>46.39</v>
      </c>
      <c r="H49" s="151">
        <v>46.39</v>
      </c>
      <c r="I49" s="151">
        <v>46.39</v>
      </c>
      <c r="J49" s="151">
        <v>46.39</v>
      </c>
      <c r="K49" s="151">
        <v>46.39</v>
      </c>
      <c r="L49" s="151">
        <v>46.39</v>
      </c>
      <c r="M49" s="151">
        <v>46.39</v>
      </c>
      <c r="N49" s="151"/>
      <c r="O49" s="151">
        <f t="shared" si="10"/>
        <v>46.390000000000008</v>
      </c>
      <c r="P49" s="151">
        <f t="shared" si="11"/>
        <v>46.390000000000008</v>
      </c>
      <c r="Q49" s="151">
        <f t="shared" si="9"/>
        <v>46.390000000000008</v>
      </c>
      <c r="R49" s="151">
        <f t="shared" si="7"/>
        <v>46.390000000000008</v>
      </c>
      <c r="S49" s="151"/>
      <c r="T49" s="151">
        <f t="shared" si="13"/>
        <v>46.390000000000008</v>
      </c>
      <c r="U49" s="151">
        <f>(R48+O49+P49+Q49)/4</f>
        <v>46.077500000000008</v>
      </c>
    </row>
    <row r="50" spans="1:21" x14ac:dyDescent="0.2">
      <c r="A50" s="21">
        <v>2021</v>
      </c>
      <c r="B50" s="151">
        <v>46.39</v>
      </c>
      <c r="C50" s="151">
        <v>46.39</v>
      </c>
      <c r="D50" s="151">
        <v>46.39</v>
      </c>
      <c r="E50" s="151">
        <v>46.39</v>
      </c>
      <c r="F50" s="151">
        <v>46.39</v>
      </c>
      <c r="G50" s="151">
        <v>46.39</v>
      </c>
      <c r="H50" s="151">
        <f>+G50</f>
        <v>46.39</v>
      </c>
      <c r="I50" s="151">
        <v>46.39</v>
      </c>
      <c r="J50" s="151">
        <v>46.39</v>
      </c>
      <c r="K50" s="109">
        <v>46.388542963885428</v>
      </c>
      <c r="L50" s="109">
        <v>46.388542963885428</v>
      </c>
      <c r="M50" s="109">
        <v>46.388542963885428</v>
      </c>
      <c r="N50" s="151"/>
      <c r="O50" s="151">
        <f t="shared" si="10"/>
        <v>46.390000000000008</v>
      </c>
      <c r="P50" s="151">
        <f t="shared" si="11"/>
        <v>46.390000000000008</v>
      </c>
      <c r="Q50" s="151">
        <f t="shared" si="9"/>
        <v>46.390000000000008</v>
      </c>
      <c r="R50" s="151">
        <f>AVERAGE(K50:M50)</f>
        <v>46.388542963885435</v>
      </c>
      <c r="S50" s="151"/>
      <c r="T50" s="151">
        <f>AVERAGE(O50:R50)</f>
        <v>46.389635740971364</v>
      </c>
      <c r="U50" s="151">
        <f>(R49+O50+P50+Q50)/4</f>
        <v>46.390000000000008</v>
      </c>
    </row>
    <row r="51" spans="1:21" s="116" customFormat="1" x14ac:dyDescent="0.2">
      <c r="A51" s="135" t="s">
        <v>301</v>
      </c>
      <c r="B51" s="151">
        <v>51.75902864259028</v>
      </c>
      <c r="C51" s="151">
        <v>53.549190535491903</v>
      </c>
      <c r="D51" s="151">
        <v>53.549190535491903</v>
      </c>
      <c r="E51" s="151">
        <v>53.549190535491903</v>
      </c>
      <c r="F51" s="151">
        <v>53.549190535491903</v>
      </c>
      <c r="G51" s="151">
        <v>53.549190535491903</v>
      </c>
      <c r="H51" s="151">
        <v>53.549190535491903</v>
      </c>
      <c r="I51" s="151">
        <v>53.549190535491903</v>
      </c>
      <c r="J51" s="151">
        <v>53.549190535491903</v>
      </c>
      <c r="K51" s="151">
        <v>53.549190535491903</v>
      </c>
      <c r="L51" s="151">
        <v>64.760000000000005</v>
      </c>
      <c r="M51" s="151">
        <v>64.760000000000005</v>
      </c>
      <c r="N51" s="153"/>
      <c r="O51" s="151">
        <f t="shared" si="10"/>
        <v>52.952469904524698</v>
      </c>
      <c r="P51" s="151">
        <f t="shared" si="11"/>
        <v>53.549190535491903</v>
      </c>
      <c r="Q51" s="151">
        <f>AVERAGE(H51:J51)</f>
        <v>53.549190535491903</v>
      </c>
      <c r="R51" s="151">
        <f>AVERAGE(K51:M51)</f>
        <v>61.023063511830635</v>
      </c>
      <c r="S51" s="151"/>
      <c r="T51" s="151">
        <f>AVERAGE(O51:R51)</f>
        <v>55.268478621834781</v>
      </c>
      <c r="U51" s="151">
        <f>(R50+O51+P51+Q51)/4</f>
        <v>51.609848484848484</v>
      </c>
    </row>
    <row r="52" spans="1:21" x14ac:dyDescent="0.2">
      <c r="A52" s="21">
        <v>2023</v>
      </c>
      <c r="B52" s="151">
        <v>64.760000000000005</v>
      </c>
      <c r="C52" s="151">
        <v>64.760000000000005</v>
      </c>
      <c r="D52" s="151">
        <v>64.760000000000005</v>
      </c>
      <c r="E52" s="151">
        <v>64.760000000000005</v>
      </c>
      <c r="F52" s="151">
        <v>64.760000000000005</v>
      </c>
      <c r="G52" s="151">
        <v>64.760000000000005</v>
      </c>
      <c r="H52" s="151">
        <v>64.760000000000005</v>
      </c>
      <c r="I52" s="151">
        <v>64.760000000000005</v>
      </c>
      <c r="J52" s="151">
        <v>64.760000000000005</v>
      </c>
      <c r="K52" s="151">
        <v>64.760000000000005</v>
      </c>
      <c r="L52" s="151">
        <v>64.760000000000005</v>
      </c>
      <c r="M52" s="151">
        <v>64.760000000000005</v>
      </c>
      <c r="N52" s="151"/>
      <c r="O52" s="151">
        <f t="shared" si="10"/>
        <v>64.760000000000005</v>
      </c>
      <c r="P52" s="151">
        <f t="shared" si="11"/>
        <v>64.760000000000005</v>
      </c>
      <c r="Q52" s="151">
        <f>AVERAGE(H52:J52)</f>
        <v>64.760000000000005</v>
      </c>
      <c r="R52" s="151">
        <f>AVERAGE(K52:M52)</f>
        <v>64.760000000000005</v>
      </c>
      <c r="S52" s="151"/>
      <c r="T52" s="151">
        <f>AVERAGE(O52:R52)</f>
        <v>64.760000000000005</v>
      </c>
      <c r="U52" s="151">
        <f>(R51+O52+P52+Q52)/4</f>
        <v>63.825765877957664</v>
      </c>
    </row>
    <row r="53" spans="1:21" x14ac:dyDescent="0.2">
      <c r="A53" s="21">
        <v>2024</v>
      </c>
      <c r="B53" s="154">
        <v>62.266500622664999</v>
      </c>
      <c r="C53" s="151">
        <v>62.266500622664999</v>
      </c>
      <c r="D53" s="151">
        <v>62.266500622664999</v>
      </c>
      <c r="E53" s="151">
        <v>62.266500622664999</v>
      </c>
      <c r="F53" s="151">
        <v>62.266500622664999</v>
      </c>
      <c r="G53" s="151">
        <v>62.266500622664999</v>
      </c>
      <c r="H53" s="151">
        <v>62.266500622664999</v>
      </c>
      <c r="I53" s="151">
        <v>62.266500622664999</v>
      </c>
      <c r="J53" s="151">
        <v>62.266500622664999</v>
      </c>
      <c r="K53" s="151">
        <v>62.266500622664999</v>
      </c>
      <c r="L53" s="151">
        <v>62.266500622664999</v>
      </c>
      <c r="M53" s="151">
        <v>62.266500622664999</v>
      </c>
      <c r="N53" s="151"/>
      <c r="O53" s="151">
        <f t="shared" si="10"/>
        <v>62.266500622664999</v>
      </c>
      <c r="P53" s="151">
        <f t="shared" si="11"/>
        <v>62.266500622664999</v>
      </c>
      <c r="Q53" s="151">
        <f>AVERAGE(H53:J53)</f>
        <v>62.266500622664999</v>
      </c>
      <c r="R53" s="151">
        <f>AVERAGE(K53:M53)</f>
        <v>62.266500622664999</v>
      </c>
      <c r="S53" s="151"/>
      <c r="T53" s="151">
        <f>AVERAGE(O53:R53)</f>
        <v>62.266500622664999</v>
      </c>
      <c r="U53" s="151">
        <f>(R52+O53+P53+Q53)/4</f>
        <v>62.889875466998753</v>
      </c>
    </row>
    <row r="54" spans="1:21" x14ac:dyDescent="0.2">
      <c r="A54" s="177">
        <v>2025</v>
      </c>
      <c r="B54" s="178">
        <v>62.266500622664999</v>
      </c>
      <c r="C54" s="178">
        <v>62.266500622664999</v>
      </c>
      <c r="D54" s="178">
        <v>62.266500622664999</v>
      </c>
      <c r="E54" s="178">
        <v>62.266500622664999</v>
      </c>
      <c r="F54" s="178">
        <v>62.266500622664999</v>
      </c>
      <c r="G54" s="179" t="s">
        <v>23</v>
      </c>
      <c r="H54" s="179" t="s">
        <v>23</v>
      </c>
      <c r="I54" s="179" t="s">
        <v>23</v>
      </c>
      <c r="J54" s="179" t="s">
        <v>23</v>
      </c>
      <c r="K54" s="179" t="s">
        <v>23</v>
      </c>
      <c r="L54" s="179" t="s">
        <v>23</v>
      </c>
      <c r="M54" s="179" t="s">
        <v>23</v>
      </c>
      <c r="N54" s="179"/>
      <c r="O54" s="179">
        <f t="shared" si="10"/>
        <v>62.266500622664999</v>
      </c>
      <c r="P54" s="179" t="s">
        <v>23</v>
      </c>
      <c r="Q54" s="179" t="s">
        <v>23</v>
      </c>
      <c r="R54" s="179" t="s">
        <v>23</v>
      </c>
      <c r="S54" s="179"/>
      <c r="T54" s="179" t="s">
        <v>23</v>
      </c>
      <c r="U54" s="179" t="s">
        <v>23</v>
      </c>
    </row>
    <row r="55" spans="1:21" x14ac:dyDescent="0.2">
      <c r="A55" s="21" t="s">
        <v>293</v>
      </c>
      <c r="B55" s="28"/>
      <c r="C55" s="28"/>
      <c r="D55" s="28"/>
      <c r="E55" s="28"/>
      <c r="F55" s="28"/>
      <c r="G55" s="28"/>
      <c r="H55" s="28"/>
      <c r="I55" s="28"/>
      <c r="J55" s="28"/>
      <c r="K55" s="28"/>
      <c r="L55" s="28"/>
      <c r="M55" s="29"/>
      <c r="N55" s="28"/>
      <c r="O55" s="28"/>
      <c r="P55" s="28"/>
      <c r="Q55" s="28"/>
      <c r="R55" s="28"/>
      <c r="S55" s="29"/>
      <c r="T55" s="29"/>
      <c r="U55" s="28"/>
    </row>
    <row r="56" spans="1:21" x14ac:dyDescent="0.2">
      <c r="A56" s="21" t="s">
        <v>366</v>
      </c>
      <c r="B56" s="28"/>
      <c r="C56" s="28"/>
      <c r="D56" s="28"/>
      <c r="E56" s="28"/>
      <c r="F56" s="28"/>
      <c r="G56" s="28"/>
      <c r="H56" s="28"/>
      <c r="I56" s="28"/>
      <c r="J56" s="28"/>
      <c r="K56" s="28"/>
      <c r="L56" s="28"/>
      <c r="M56" s="29"/>
      <c r="N56" s="28"/>
      <c r="O56" s="28"/>
      <c r="P56" s="28"/>
      <c r="Q56" s="28"/>
      <c r="R56" s="28"/>
      <c r="S56" s="29"/>
      <c r="T56" s="29"/>
      <c r="U56" s="28"/>
    </row>
    <row r="57" spans="1:21" x14ac:dyDescent="0.2">
      <c r="A57" s="28" t="s">
        <v>123</v>
      </c>
      <c r="B57" s="28"/>
      <c r="C57" s="28"/>
      <c r="D57" s="28"/>
      <c r="E57" s="28"/>
      <c r="F57" s="28"/>
      <c r="G57" s="28"/>
      <c r="H57" s="28"/>
      <c r="I57" s="28"/>
      <c r="J57" s="28"/>
      <c r="K57" s="28"/>
      <c r="L57" s="28"/>
      <c r="M57" s="29"/>
      <c r="N57" s="28"/>
      <c r="O57" s="28"/>
      <c r="P57" s="28"/>
      <c r="Q57" s="28"/>
      <c r="R57" s="28"/>
      <c r="S57" s="29"/>
      <c r="T57" s="29"/>
      <c r="U57" s="28"/>
    </row>
    <row r="58" spans="1:21" x14ac:dyDescent="0.2">
      <c r="A58" s="28" t="s">
        <v>124</v>
      </c>
      <c r="B58" s="28"/>
      <c r="C58" s="28"/>
      <c r="D58" s="28"/>
      <c r="E58" s="28"/>
      <c r="F58" s="28"/>
      <c r="G58" s="28"/>
      <c r="H58" s="28"/>
      <c r="I58" s="28"/>
      <c r="J58" s="28"/>
      <c r="K58" s="28"/>
      <c r="L58" s="28"/>
      <c r="M58" s="29"/>
      <c r="N58" s="28"/>
      <c r="O58" s="28"/>
      <c r="P58" s="28"/>
      <c r="Q58" s="28"/>
      <c r="R58" s="28"/>
      <c r="S58" s="29"/>
      <c r="T58" s="29"/>
      <c r="U58" s="28"/>
    </row>
    <row r="59" spans="1:21" x14ac:dyDescent="0.2">
      <c r="A59" s="28" t="s">
        <v>355</v>
      </c>
      <c r="B59" s="28"/>
      <c r="C59" s="28"/>
      <c r="D59" s="28"/>
      <c r="E59" s="28"/>
      <c r="F59" s="28"/>
      <c r="G59" s="28"/>
      <c r="H59" s="28"/>
      <c r="I59" s="28"/>
      <c r="J59" s="28"/>
      <c r="K59" s="28"/>
      <c r="L59" s="28"/>
      <c r="M59" s="28"/>
      <c r="N59" s="28"/>
      <c r="O59" s="28"/>
      <c r="P59" s="28"/>
      <c r="Q59" s="28"/>
      <c r="R59" s="28"/>
      <c r="S59" s="28"/>
      <c r="T59" s="28"/>
      <c r="U59" s="28"/>
    </row>
    <row r="60" spans="1:21" x14ac:dyDescent="0.2">
      <c r="A60" s="20" t="s">
        <v>323</v>
      </c>
      <c r="B60" s="20"/>
      <c r="C60" s="20"/>
      <c r="D60" s="20"/>
      <c r="E60" s="20"/>
      <c r="F60" s="20"/>
      <c r="G60" s="20"/>
      <c r="H60" s="20"/>
      <c r="I60" s="20"/>
      <c r="J60" s="20"/>
      <c r="K60" s="20"/>
      <c r="L60" s="20"/>
      <c r="M60" s="20"/>
      <c r="N60" s="20"/>
      <c r="O60" s="20"/>
      <c r="P60" s="20"/>
      <c r="Q60" s="20"/>
      <c r="R60" s="20"/>
      <c r="S60" s="20"/>
      <c r="T60" s="20"/>
      <c r="U60" s="20"/>
    </row>
    <row r="61" spans="1:21" x14ac:dyDescent="0.2">
      <c r="A61" s="9" t="s">
        <v>380</v>
      </c>
    </row>
    <row r="62" spans="1:21" x14ac:dyDescent="0.2">
      <c r="A62" s="9" t="s">
        <v>270</v>
      </c>
    </row>
    <row r="63" spans="1:21" x14ac:dyDescent="0.2">
      <c r="E63" s="4" t="s">
        <v>96</v>
      </c>
    </row>
  </sheetData>
  <pageMargins left="0.75" right="0.75" top="1" bottom="1" header="0.5" footer="0.5"/>
  <pageSetup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31</vt:i4>
      </vt:variant>
    </vt:vector>
  </HeadingPairs>
  <TitlesOfParts>
    <vt:vector size="50" baseType="lpstr">
      <vt:lpstr>Contents</vt:lpstr>
      <vt:lpstr>Table2</vt:lpstr>
      <vt:lpstr>Table3a</vt:lpstr>
      <vt:lpstr>Table3b</vt:lpstr>
      <vt:lpstr>Table4</vt:lpstr>
      <vt:lpstr>Table5</vt:lpstr>
      <vt:lpstr>Table5a</vt:lpstr>
      <vt:lpstr>Table6</vt:lpstr>
      <vt:lpstr>Table7</vt:lpstr>
      <vt:lpstr>Table8</vt:lpstr>
      <vt:lpstr>Table9</vt:lpstr>
      <vt:lpstr>Table10</vt:lpstr>
      <vt:lpstr>Table11</vt:lpstr>
      <vt:lpstr>Table12</vt:lpstr>
      <vt:lpstr>Table13</vt:lpstr>
      <vt:lpstr>Table31a</vt:lpstr>
      <vt:lpstr>Table31b</vt:lpstr>
      <vt:lpstr>Table54</vt:lpstr>
      <vt:lpstr>Table55</vt:lpstr>
      <vt:lpstr>Table54!CentsPerPound</vt:lpstr>
      <vt:lpstr>CentsPerPound</vt:lpstr>
      <vt:lpstr>Table54!Nominal_Pesos</vt:lpstr>
      <vt:lpstr>Nominal_Pesos</vt:lpstr>
      <vt:lpstr>Table10!Print_Area</vt:lpstr>
      <vt:lpstr>Table11!Print_Area</vt:lpstr>
      <vt:lpstr>Table12!Print_Area</vt:lpstr>
      <vt:lpstr>Table13!Print_Area</vt:lpstr>
      <vt:lpstr>Table2!Print_Area</vt:lpstr>
      <vt:lpstr>Table31a!Print_Area</vt:lpstr>
      <vt:lpstr>Table3a!Print_Area</vt:lpstr>
      <vt:lpstr>Table3b!Print_Area</vt:lpstr>
      <vt:lpstr>Table4!Print_Area</vt:lpstr>
      <vt:lpstr>Table5!Print_Area</vt:lpstr>
      <vt:lpstr>Table54!Print_Area</vt:lpstr>
      <vt:lpstr>Table55!Print_Area</vt:lpstr>
      <vt:lpstr>Table5a!Print_Area</vt:lpstr>
      <vt:lpstr>Table6!Print_Area</vt:lpstr>
      <vt:lpstr>Table7!Print_Area</vt:lpstr>
      <vt:lpstr>Table8!Print_Area</vt:lpstr>
      <vt:lpstr>Table9!Print_Area</vt:lpstr>
      <vt:lpstr>Table10!Print_Titles</vt:lpstr>
      <vt:lpstr>Table11!Print_Titles</vt:lpstr>
      <vt:lpstr>Table31a!Print_Titles</vt:lpstr>
      <vt:lpstr>Table5!Print_Titles</vt:lpstr>
      <vt:lpstr>Table54!Real_Pesos</vt:lpstr>
      <vt:lpstr>Real_Pesos</vt:lpstr>
      <vt:lpstr>Table02</vt:lpstr>
      <vt:lpstr>Table03b</vt:lpstr>
      <vt:lpstr>Table4</vt:lpstr>
      <vt:lpstr>Table5</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World, U.S., and Mexican sugar and corn sweetener prices</dc:title>
  <dc:subject>Agricultural Economics</dc:subject>
  <dc:creator>Vidalina Abadam</dc:creator>
  <cp:keywords>raw and refined sugar price, retail sugar price, corn sweetener price, Producer Price Index, Consumer Price Index</cp:keywords>
  <cp:lastModifiedBy>Abadam, Vidalina - REE-ERS</cp:lastModifiedBy>
  <dcterms:created xsi:type="dcterms:W3CDTF">2022-01-25T09:42:50Z</dcterms:created>
  <dcterms:modified xsi:type="dcterms:W3CDTF">2025-06-03T13:40:30Z</dcterms:modified>
  <cp:category/>
</cp:coreProperties>
</file>